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2.xml" ContentType="application/vnd.openxmlformats-officedocument.spreadsheetml.comments+xml"/>
  <Override PartName="/xl/drawings/drawing18.xml" ContentType="application/vnd.openxmlformats-officedocument.drawing+xml"/>
  <Override PartName="/xl/comments13.xml" ContentType="application/vnd.openxmlformats-officedocument.spreadsheetml.comments+xml"/>
  <Override PartName="/xl/drawings/drawing19.xml" ContentType="application/vnd.openxmlformats-officedocument.drawing+xml"/>
  <Override PartName="/xl/comments14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drawings/drawing22.xml" ContentType="application/vnd.openxmlformats-officedocument.drawing+xml"/>
  <Override PartName="/xl/comments16.xml" ContentType="application/vnd.openxmlformats-officedocument.spreadsheetml.comments+xml"/>
  <Override PartName="/xl/drawings/drawing23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1. Atividades e Resultados - Planilha de Produção\2017\"/>
    </mc:Choice>
  </mc:AlternateContent>
  <xr:revisionPtr revIDLastSave="0" documentId="13_ncr:1_{7EB0290D-3BCB-435C-B11D-2B27D7C3F978}" xr6:coauthVersionLast="45" xr6:coauthVersionMax="45" xr10:uidLastSave="{00000000-0000-0000-0000-000000000000}"/>
  <bookViews>
    <workbookView xWindow="-120" yWindow="-120" windowWidth="24240" windowHeight="13140" tabRatio="678" firstSheet="17" activeTab="29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AMA_UBS J Brasil" sheetId="4" r:id="rId4"/>
    <sheet name="AMA_UBS V Guilherme" sheetId="5" r:id="rId5"/>
    <sheet name="CEO II V GUILHERME" sheetId="19" r:id="rId6"/>
    <sheet name="AMA_UBS V Medeiros" sheetId="6" r:id="rId7"/>
    <sheet name="UBS Jardim Japão" sheetId="8" r:id="rId8"/>
    <sheet name="EMAD na UBS JD JAPÃO" sheetId="25" r:id="rId9"/>
    <sheet name="UBS Vila Ede" sheetId="9" r:id="rId10"/>
    <sheet name="UBS Vila Leonor" sheetId="10" r:id="rId11"/>
    <sheet name="UBS Vila Sabrina" sheetId="11" r:id="rId12"/>
    <sheet name="UBS Carandiru" sheetId="12" r:id="rId13"/>
    <sheet name="URSI CARANDIRU" sheetId="20" r:id="rId14"/>
    <sheet name="CER Carandiru" sheetId="30" r:id="rId15"/>
    <sheet name="APD no CER III Carandiru" sheetId="29" r:id="rId16"/>
    <sheet name="UBS Vila Maria P Gnecco" sheetId="13" r:id="rId17"/>
    <sheet name="UBS Jardim Julieta" sheetId="14" r:id="rId18"/>
    <sheet name="CAPS INF II VM-VG" sheetId="31" r:id="rId19"/>
    <sheet name="PAI" sheetId="44" r:id="rId20"/>
    <sheet name="UBS Izolina Mazzei" sheetId="7" r:id="rId21"/>
    <sheet name="HORA CERTA" sheetId="32" r:id="rId22"/>
    <sheet name="PSM V MARIA BAIXA" sheetId="21" r:id="rId23"/>
    <sheet name="AMA JD BRASIL" sheetId="22" state="hidden" r:id="rId24"/>
    <sheet name="AMA VL QUILHERME" sheetId="23" state="hidden" r:id="rId25"/>
    <sheet name="AMA VL MEDEIROS" sheetId="24" state="hidden" r:id="rId26"/>
    <sheet name="PRODUÇÃO Unidades" sheetId="43" state="hidden" r:id="rId27"/>
    <sheet name="Produção Total CBO UBS" sheetId="42" state="hidden" r:id="rId28"/>
    <sheet name="PRODUÇÃO ODONTO" sheetId="37" state="hidden" r:id="rId29"/>
    <sheet name="PRODUÇÃO Geral" sheetId="33" r:id="rId30"/>
    <sheet name="PRODUÇÃO LINHA SERV" sheetId="36" state="hidden" r:id="rId31"/>
    <sheet name="EQUIPE MINIMA UND" sheetId="34" state="hidden" r:id="rId32"/>
    <sheet name="Eq Minima Unds Horas" sheetId="38" state="hidden" r:id="rId33"/>
    <sheet name="Eq Min. Hrs Medicas" sheetId="39" state="hidden" r:id="rId34"/>
    <sheet name="Eq Min Hrs Odonto" sheetId="40" state="hidden" r:id="rId35"/>
    <sheet name="Eq Min Hrs Enfermagem" sheetId="41" state="hidden" r:id="rId36"/>
  </sheets>
  <externalReferences>
    <externalReference r:id="rId37"/>
    <externalReference r:id="rId38"/>
  </externalReferences>
  <definedNames>
    <definedName name="_xlnm.Print_Area" localSheetId="29">'PRODUÇÃO Geral'!$A$1:$X$253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4" i="33" l="1"/>
  <c r="C244" i="33"/>
  <c r="C250" i="33"/>
  <c r="D250" i="33"/>
  <c r="E250" i="33"/>
  <c r="F250" i="33"/>
  <c r="C251" i="33"/>
  <c r="D251" i="33"/>
  <c r="E251" i="33"/>
  <c r="F251" i="33"/>
  <c r="C252" i="33"/>
  <c r="D252" i="33"/>
  <c r="E252" i="33"/>
  <c r="F252" i="33"/>
  <c r="E253" i="33"/>
  <c r="C233" i="33"/>
  <c r="D233" i="33"/>
  <c r="E233" i="33"/>
  <c r="F233" i="33"/>
  <c r="C234" i="33"/>
  <c r="D234" i="33"/>
  <c r="E234" i="33"/>
  <c r="F234" i="33"/>
  <c r="F241" i="33" s="1"/>
  <c r="C235" i="33"/>
  <c r="D235" i="33"/>
  <c r="E235" i="33"/>
  <c r="F235" i="33"/>
  <c r="C236" i="33"/>
  <c r="D236" i="33"/>
  <c r="E236" i="33"/>
  <c r="F236" i="33"/>
  <c r="C237" i="33"/>
  <c r="D237" i="33"/>
  <c r="E237" i="33"/>
  <c r="F237" i="33"/>
  <c r="C238" i="33"/>
  <c r="D238" i="33"/>
  <c r="E238" i="33"/>
  <c r="F238" i="33"/>
  <c r="C239" i="33"/>
  <c r="D239" i="33"/>
  <c r="E239" i="33"/>
  <c r="F239" i="33"/>
  <c r="C240" i="33"/>
  <c r="D240" i="33"/>
  <c r="E240" i="33"/>
  <c r="F240" i="33"/>
  <c r="G233" i="33"/>
  <c r="G240" i="33"/>
  <c r="G239" i="33"/>
  <c r="G238" i="33"/>
  <c r="G237" i="33"/>
  <c r="G236" i="33"/>
  <c r="G234" i="33"/>
  <c r="G235" i="33"/>
  <c r="C221" i="33"/>
  <c r="D221" i="33"/>
  <c r="E221" i="33"/>
  <c r="F221" i="33"/>
  <c r="F229" i="33" s="1"/>
  <c r="C222" i="33"/>
  <c r="D222" i="33"/>
  <c r="E222" i="33"/>
  <c r="F222" i="33"/>
  <c r="C223" i="33"/>
  <c r="D223" i="33"/>
  <c r="E223" i="33"/>
  <c r="F223" i="33"/>
  <c r="C224" i="33"/>
  <c r="D224" i="33"/>
  <c r="E224" i="33"/>
  <c r="F224" i="33"/>
  <c r="C225" i="33"/>
  <c r="D225" i="33"/>
  <c r="E225" i="33"/>
  <c r="F225" i="33"/>
  <c r="C226" i="33"/>
  <c r="D226" i="33"/>
  <c r="E226" i="33"/>
  <c r="F226" i="33"/>
  <c r="C227" i="33"/>
  <c r="D227" i="33"/>
  <c r="E227" i="33"/>
  <c r="F227" i="33"/>
  <c r="C228" i="33"/>
  <c r="D228" i="33"/>
  <c r="E228" i="33"/>
  <c r="F228" i="33"/>
  <c r="D229" i="33"/>
  <c r="C193" i="33"/>
  <c r="D193" i="33"/>
  <c r="E193" i="33"/>
  <c r="F193" i="33"/>
  <c r="C194" i="33"/>
  <c r="D194" i="33"/>
  <c r="E194" i="33"/>
  <c r="F194" i="33"/>
  <c r="C195" i="33"/>
  <c r="D195" i="33"/>
  <c r="E195" i="33"/>
  <c r="F195" i="33"/>
  <c r="C196" i="33"/>
  <c r="D196" i="33"/>
  <c r="E196" i="33"/>
  <c r="F196" i="33"/>
  <c r="C197" i="33"/>
  <c r="D197" i="33"/>
  <c r="E197" i="33"/>
  <c r="F197" i="33"/>
  <c r="C198" i="33"/>
  <c r="D198" i="33"/>
  <c r="E198" i="33"/>
  <c r="F198" i="33"/>
  <c r="C199" i="33"/>
  <c r="D199" i="33"/>
  <c r="E199" i="33"/>
  <c r="F199" i="33"/>
  <c r="C200" i="33"/>
  <c r="D200" i="33"/>
  <c r="E200" i="33"/>
  <c r="F200" i="33"/>
  <c r="C201" i="33"/>
  <c r="D201" i="33"/>
  <c r="E201" i="33"/>
  <c r="F201" i="33"/>
  <c r="C202" i="33"/>
  <c r="D202" i="33"/>
  <c r="E202" i="33"/>
  <c r="F202" i="33"/>
  <c r="C203" i="33"/>
  <c r="D203" i="33"/>
  <c r="E203" i="33"/>
  <c r="F203" i="33"/>
  <c r="C204" i="33"/>
  <c r="D204" i="33"/>
  <c r="E204" i="33"/>
  <c r="F204" i="33"/>
  <c r="C205" i="33"/>
  <c r="D205" i="33"/>
  <c r="E205" i="33"/>
  <c r="F205" i="33"/>
  <c r="C206" i="33"/>
  <c r="D206" i="33"/>
  <c r="E206" i="33"/>
  <c r="F206" i="33"/>
  <c r="C207" i="33"/>
  <c r="D207" i="33"/>
  <c r="E207" i="33"/>
  <c r="F207" i="33"/>
  <c r="C208" i="33"/>
  <c r="D208" i="33"/>
  <c r="E208" i="33"/>
  <c r="F208" i="33"/>
  <c r="C209" i="33"/>
  <c r="D209" i="33"/>
  <c r="E209" i="33"/>
  <c r="F209" i="33"/>
  <c r="C210" i="33"/>
  <c r="D210" i="33"/>
  <c r="E210" i="33"/>
  <c r="F210" i="33"/>
  <c r="C211" i="33"/>
  <c r="D211" i="33"/>
  <c r="E211" i="33"/>
  <c r="F211" i="33"/>
  <c r="C212" i="33"/>
  <c r="D212" i="33"/>
  <c r="E212" i="33"/>
  <c r="F212" i="33"/>
  <c r="C213" i="33"/>
  <c r="D213" i="33"/>
  <c r="E213" i="33"/>
  <c r="F213" i="33"/>
  <c r="C214" i="33"/>
  <c r="D214" i="33"/>
  <c r="E214" i="33"/>
  <c r="F214" i="33"/>
  <c r="C215" i="33"/>
  <c r="D215" i="33"/>
  <c r="E215" i="33"/>
  <c r="F215" i="33"/>
  <c r="C216" i="33"/>
  <c r="D216" i="33"/>
  <c r="E216" i="33"/>
  <c r="F216" i="33"/>
  <c r="C217" i="33"/>
  <c r="D217" i="33"/>
  <c r="E217" i="33"/>
  <c r="F217" i="33"/>
  <c r="C188" i="33"/>
  <c r="C189" i="33" s="1"/>
  <c r="D188" i="33"/>
  <c r="D189" i="33" s="1"/>
  <c r="E188" i="33"/>
  <c r="E189" i="33" s="1"/>
  <c r="F188" i="33"/>
  <c r="F189" i="33" s="1"/>
  <c r="C181" i="33"/>
  <c r="D181" i="33"/>
  <c r="D184" i="33" s="1"/>
  <c r="E181" i="33"/>
  <c r="F181" i="33"/>
  <c r="F184" i="33" s="1"/>
  <c r="C182" i="33"/>
  <c r="C184" i="33" s="1"/>
  <c r="D182" i="33"/>
  <c r="E182" i="33"/>
  <c r="F182" i="33"/>
  <c r="C183" i="33"/>
  <c r="D183" i="33"/>
  <c r="E183" i="33"/>
  <c r="F183" i="33"/>
  <c r="C172" i="33"/>
  <c r="D172" i="33"/>
  <c r="E172" i="33"/>
  <c r="F172" i="33"/>
  <c r="C173" i="33"/>
  <c r="D173" i="33"/>
  <c r="E173" i="33"/>
  <c r="F173" i="33"/>
  <c r="C174" i="33"/>
  <c r="D174" i="33"/>
  <c r="E174" i="33"/>
  <c r="F174" i="33"/>
  <c r="C175" i="33"/>
  <c r="D175" i="33"/>
  <c r="E175" i="33"/>
  <c r="F175" i="33"/>
  <c r="C176" i="33"/>
  <c r="D176" i="33"/>
  <c r="E176" i="33"/>
  <c r="F176" i="33"/>
  <c r="F177" i="33"/>
  <c r="C161" i="33"/>
  <c r="D161" i="33"/>
  <c r="E161" i="33"/>
  <c r="F161" i="33"/>
  <c r="C162" i="33"/>
  <c r="D162" i="33"/>
  <c r="E162" i="33"/>
  <c r="F162" i="33"/>
  <c r="C163" i="33"/>
  <c r="D163" i="33"/>
  <c r="E163" i="33"/>
  <c r="F163" i="33"/>
  <c r="F168" i="33" s="1"/>
  <c r="C164" i="33"/>
  <c r="D164" i="33"/>
  <c r="E164" i="33"/>
  <c r="F164" i="33"/>
  <c r="C165" i="33"/>
  <c r="D165" i="33"/>
  <c r="E165" i="33"/>
  <c r="F165" i="33"/>
  <c r="C166" i="33"/>
  <c r="D166" i="33"/>
  <c r="E166" i="33"/>
  <c r="F166" i="33"/>
  <c r="C167" i="33"/>
  <c r="D167" i="33"/>
  <c r="E167" i="33"/>
  <c r="F167" i="33"/>
  <c r="C156" i="33"/>
  <c r="C157" i="33" s="1"/>
  <c r="D156" i="33"/>
  <c r="D157" i="33" s="1"/>
  <c r="E156" i="33"/>
  <c r="E157" i="33" s="1"/>
  <c r="F156" i="33"/>
  <c r="F157" i="33" s="1"/>
  <c r="C150" i="33"/>
  <c r="C152" i="33" s="1"/>
  <c r="D150" i="33"/>
  <c r="D152" i="33" s="1"/>
  <c r="E150" i="33"/>
  <c r="E152" i="33" s="1"/>
  <c r="F150" i="33"/>
  <c r="C151" i="33"/>
  <c r="D151" i="33"/>
  <c r="E151" i="33"/>
  <c r="F151" i="33"/>
  <c r="F152" i="33"/>
  <c r="C138" i="33"/>
  <c r="D138" i="33"/>
  <c r="E138" i="33"/>
  <c r="F138" i="33"/>
  <c r="C139" i="33"/>
  <c r="D139" i="33"/>
  <c r="E139" i="33"/>
  <c r="F139" i="33"/>
  <c r="C140" i="33"/>
  <c r="D140" i="33"/>
  <c r="E140" i="33"/>
  <c r="F140" i="33"/>
  <c r="F146" i="33" s="1"/>
  <c r="C141" i="33"/>
  <c r="D141" i="33"/>
  <c r="E141" i="33"/>
  <c r="F141" i="33"/>
  <c r="C142" i="33"/>
  <c r="D142" i="33"/>
  <c r="E142" i="33"/>
  <c r="F142" i="33"/>
  <c r="C143" i="33"/>
  <c r="D143" i="33"/>
  <c r="E143" i="33"/>
  <c r="F143" i="33"/>
  <c r="C144" i="33"/>
  <c r="D144" i="33"/>
  <c r="E144" i="33"/>
  <c r="F144" i="33"/>
  <c r="C145" i="33"/>
  <c r="D145" i="33"/>
  <c r="E145" i="33"/>
  <c r="F145" i="33"/>
  <c r="C129" i="33"/>
  <c r="D129" i="33"/>
  <c r="E129" i="33"/>
  <c r="F129" i="33"/>
  <c r="C130" i="33"/>
  <c r="D130" i="33"/>
  <c r="E130" i="33"/>
  <c r="F130" i="33"/>
  <c r="C131" i="33"/>
  <c r="D131" i="33"/>
  <c r="E131" i="33"/>
  <c r="F131" i="33"/>
  <c r="C132" i="33"/>
  <c r="D132" i="33"/>
  <c r="E132" i="33"/>
  <c r="F132" i="33"/>
  <c r="C133" i="33"/>
  <c r="D133" i="33"/>
  <c r="E133" i="33"/>
  <c r="F133" i="33"/>
  <c r="C120" i="33"/>
  <c r="C125" i="33" s="1"/>
  <c r="D120" i="33"/>
  <c r="E120" i="33"/>
  <c r="F120" i="33"/>
  <c r="C121" i="33"/>
  <c r="D121" i="33"/>
  <c r="E121" i="33"/>
  <c r="F121" i="33"/>
  <c r="C122" i="33"/>
  <c r="D122" i="33"/>
  <c r="E122" i="33"/>
  <c r="F122" i="33"/>
  <c r="F125" i="33" s="1"/>
  <c r="C123" i="33"/>
  <c r="D123" i="33"/>
  <c r="E123" i="33"/>
  <c r="F123" i="33"/>
  <c r="C124" i="33"/>
  <c r="D124" i="33"/>
  <c r="E124" i="33"/>
  <c r="F124" i="33"/>
  <c r="C110" i="33"/>
  <c r="D110" i="33"/>
  <c r="E110" i="33"/>
  <c r="F110" i="33"/>
  <c r="F116" i="33" s="1"/>
  <c r="C111" i="33"/>
  <c r="C116" i="33" s="1"/>
  <c r="D111" i="33"/>
  <c r="E111" i="33"/>
  <c r="F111" i="33"/>
  <c r="C112" i="33"/>
  <c r="D112" i="33"/>
  <c r="D116" i="33" s="1"/>
  <c r="E112" i="33"/>
  <c r="F112" i="33"/>
  <c r="C113" i="33"/>
  <c r="D113" i="33"/>
  <c r="E113" i="33"/>
  <c r="F113" i="33"/>
  <c r="C114" i="33"/>
  <c r="D114" i="33"/>
  <c r="E114" i="33"/>
  <c r="F114" i="33"/>
  <c r="C115" i="33"/>
  <c r="D115" i="33"/>
  <c r="E115" i="33"/>
  <c r="F115" i="33"/>
  <c r="C106" i="33"/>
  <c r="D106" i="33"/>
  <c r="C102" i="33"/>
  <c r="D102" i="33"/>
  <c r="E102" i="33"/>
  <c r="E106" i="33" s="1"/>
  <c r="F102" i="33"/>
  <c r="F106" i="33" s="1"/>
  <c r="G102" i="33"/>
  <c r="C93" i="33"/>
  <c r="D93" i="33"/>
  <c r="E93" i="33"/>
  <c r="F93" i="33"/>
  <c r="C94" i="33"/>
  <c r="D94" i="33"/>
  <c r="E94" i="33"/>
  <c r="F94" i="33"/>
  <c r="C95" i="33"/>
  <c r="D95" i="33"/>
  <c r="D98" i="33" s="1"/>
  <c r="E95" i="33"/>
  <c r="F95" i="33"/>
  <c r="C96" i="33"/>
  <c r="D96" i="33"/>
  <c r="E96" i="33"/>
  <c r="F96" i="33"/>
  <c r="C97" i="33"/>
  <c r="D97" i="33"/>
  <c r="E97" i="33"/>
  <c r="F97" i="33"/>
  <c r="E98" i="33"/>
  <c r="F98" i="33"/>
  <c r="C89" i="33"/>
  <c r="D89" i="33"/>
  <c r="E89" i="33"/>
  <c r="F89" i="33"/>
  <c r="C76" i="33"/>
  <c r="D76" i="33"/>
  <c r="E76" i="33"/>
  <c r="F76" i="33"/>
  <c r="F84" i="33" s="1"/>
  <c r="C77" i="33"/>
  <c r="D77" i="33"/>
  <c r="E77" i="33"/>
  <c r="E84" i="33" s="1"/>
  <c r="F77" i="33"/>
  <c r="C78" i="33"/>
  <c r="D78" i="33"/>
  <c r="E78" i="33"/>
  <c r="F78" i="33"/>
  <c r="C79" i="33"/>
  <c r="D79" i="33"/>
  <c r="E79" i="33"/>
  <c r="F79" i="33"/>
  <c r="C80" i="33"/>
  <c r="D80" i="33"/>
  <c r="E80" i="33"/>
  <c r="F80" i="33"/>
  <c r="C81" i="33"/>
  <c r="D81" i="33"/>
  <c r="E81" i="33"/>
  <c r="F81" i="33"/>
  <c r="C82" i="33"/>
  <c r="D82" i="33"/>
  <c r="E82" i="33"/>
  <c r="F82" i="33"/>
  <c r="C83" i="33"/>
  <c r="D83" i="33"/>
  <c r="E83" i="33"/>
  <c r="F83" i="33"/>
  <c r="C66" i="33"/>
  <c r="D66" i="33"/>
  <c r="E66" i="33"/>
  <c r="F66" i="33"/>
  <c r="F72" i="33" s="1"/>
  <c r="C67" i="33"/>
  <c r="D67" i="33"/>
  <c r="E67" i="33"/>
  <c r="F67" i="33"/>
  <c r="C68" i="33"/>
  <c r="C72" i="33" s="1"/>
  <c r="D68" i="33"/>
  <c r="D72" i="33" s="1"/>
  <c r="E68" i="33"/>
  <c r="F68" i="33"/>
  <c r="C69" i="33"/>
  <c r="D69" i="33"/>
  <c r="E69" i="33"/>
  <c r="E72" i="33" s="1"/>
  <c r="F69" i="33"/>
  <c r="C70" i="33"/>
  <c r="D70" i="33"/>
  <c r="E70" i="33"/>
  <c r="F70" i="33"/>
  <c r="C71" i="33"/>
  <c r="D71" i="33"/>
  <c r="E71" i="33"/>
  <c r="F71" i="33"/>
  <c r="C53" i="33"/>
  <c r="D53" i="33"/>
  <c r="E53" i="33"/>
  <c r="F53" i="33"/>
  <c r="C54" i="33"/>
  <c r="C62" i="33" s="1"/>
  <c r="D54" i="33"/>
  <c r="D62" i="33" s="1"/>
  <c r="E54" i="33"/>
  <c r="F54" i="33"/>
  <c r="C55" i="33"/>
  <c r="D55" i="33"/>
  <c r="E55" i="33"/>
  <c r="E62" i="33" s="1"/>
  <c r="F55" i="33"/>
  <c r="C56" i="33"/>
  <c r="D56" i="33"/>
  <c r="E56" i="33"/>
  <c r="F56" i="33"/>
  <c r="C57" i="33"/>
  <c r="D57" i="33"/>
  <c r="E57" i="33"/>
  <c r="F57" i="33"/>
  <c r="C58" i="33"/>
  <c r="D58" i="33"/>
  <c r="E58" i="33"/>
  <c r="F58" i="33"/>
  <c r="C59" i="33"/>
  <c r="D59" i="33"/>
  <c r="E59" i="33"/>
  <c r="F59" i="33"/>
  <c r="C60" i="33"/>
  <c r="D60" i="33"/>
  <c r="E60" i="33"/>
  <c r="F60" i="33"/>
  <c r="C61" i="33"/>
  <c r="D61" i="33"/>
  <c r="E61" i="33"/>
  <c r="F61" i="33"/>
  <c r="F62" i="33"/>
  <c r="C43" i="33"/>
  <c r="D43" i="33"/>
  <c r="E43" i="33"/>
  <c r="F43" i="33"/>
  <c r="C44" i="33"/>
  <c r="D44" i="33"/>
  <c r="E44" i="33"/>
  <c r="F44" i="33"/>
  <c r="F49" i="33" s="1"/>
  <c r="C45" i="33"/>
  <c r="D45" i="33"/>
  <c r="E45" i="33"/>
  <c r="F45" i="33"/>
  <c r="C46" i="33"/>
  <c r="D46" i="33"/>
  <c r="E46" i="33"/>
  <c r="F46" i="33"/>
  <c r="C47" i="33"/>
  <c r="D47" i="33"/>
  <c r="E47" i="33"/>
  <c r="F47" i="33"/>
  <c r="C48" i="33"/>
  <c r="D48" i="33"/>
  <c r="E48" i="33"/>
  <c r="F48" i="33"/>
  <c r="E49" i="33"/>
  <c r="C33" i="33"/>
  <c r="D33" i="33"/>
  <c r="E33" i="33"/>
  <c r="F33" i="33"/>
  <c r="C34" i="33"/>
  <c r="C39" i="33" s="1"/>
  <c r="D34" i="33"/>
  <c r="D39" i="33" s="1"/>
  <c r="E34" i="33"/>
  <c r="F34" i="33"/>
  <c r="C35" i="33"/>
  <c r="D35" i="33"/>
  <c r="E35" i="33"/>
  <c r="E39" i="33" s="1"/>
  <c r="F35" i="33"/>
  <c r="C36" i="33"/>
  <c r="D36" i="33"/>
  <c r="E36" i="33"/>
  <c r="F36" i="33"/>
  <c r="C37" i="33"/>
  <c r="D37" i="33"/>
  <c r="E37" i="33"/>
  <c r="F37" i="33"/>
  <c r="C38" i="33"/>
  <c r="D38" i="33"/>
  <c r="E38" i="33"/>
  <c r="F38" i="33"/>
  <c r="C19" i="33"/>
  <c r="D19" i="33"/>
  <c r="E19" i="33"/>
  <c r="E29" i="33" s="1"/>
  <c r="F19" i="33"/>
  <c r="C20" i="33"/>
  <c r="D20" i="33"/>
  <c r="E20" i="33"/>
  <c r="F20" i="33"/>
  <c r="C21" i="33"/>
  <c r="D21" i="33"/>
  <c r="E21" i="33"/>
  <c r="F21" i="33"/>
  <c r="C22" i="33"/>
  <c r="D22" i="33"/>
  <c r="E22" i="33"/>
  <c r="F22" i="33"/>
  <c r="C23" i="33"/>
  <c r="D23" i="33"/>
  <c r="E23" i="33"/>
  <c r="F23" i="33"/>
  <c r="C24" i="33"/>
  <c r="D24" i="33"/>
  <c r="E24" i="33"/>
  <c r="F24" i="33"/>
  <c r="C25" i="33"/>
  <c r="D25" i="33"/>
  <c r="E25" i="33"/>
  <c r="F25" i="33"/>
  <c r="C26" i="33"/>
  <c r="D26" i="33"/>
  <c r="E26" i="33"/>
  <c r="F26" i="33"/>
  <c r="C27" i="33"/>
  <c r="D27" i="33"/>
  <c r="E27" i="33"/>
  <c r="F27" i="33"/>
  <c r="C28" i="33"/>
  <c r="D28" i="33"/>
  <c r="E28" i="33"/>
  <c r="F28" i="33"/>
  <c r="C6" i="33"/>
  <c r="D6" i="33"/>
  <c r="E6" i="33"/>
  <c r="F6" i="33"/>
  <c r="C7" i="33"/>
  <c r="C15" i="33" s="1"/>
  <c r="D7" i="33"/>
  <c r="E7" i="33"/>
  <c r="F7" i="33"/>
  <c r="C8" i="33"/>
  <c r="D8" i="33"/>
  <c r="D15" i="33" s="1"/>
  <c r="E8" i="33"/>
  <c r="E15" i="33" s="1"/>
  <c r="F8" i="33"/>
  <c r="C9" i="33"/>
  <c r="D9" i="33"/>
  <c r="E9" i="33"/>
  <c r="F9" i="33"/>
  <c r="C10" i="33"/>
  <c r="D10" i="33"/>
  <c r="E10" i="33"/>
  <c r="F10" i="33"/>
  <c r="C11" i="33"/>
  <c r="D11" i="33"/>
  <c r="E11" i="33"/>
  <c r="F11" i="33"/>
  <c r="C12" i="33"/>
  <c r="D12" i="33"/>
  <c r="E12" i="33"/>
  <c r="F12" i="33"/>
  <c r="C13" i="33"/>
  <c r="D13" i="33"/>
  <c r="E13" i="33"/>
  <c r="F13" i="33"/>
  <c r="C14" i="33"/>
  <c r="D14" i="33"/>
  <c r="E14" i="33"/>
  <c r="F14" i="33"/>
  <c r="E168" i="33" l="1"/>
  <c r="D168" i="33"/>
  <c r="F29" i="33"/>
  <c r="D125" i="33"/>
  <c r="C168" i="33"/>
  <c r="C241" i="33"/>
  <c r="D253" i="33"/>
  <c r="D84" i="33"/>
  <c r="D29" i="33"/>
  <c r="C29" i="33"/>
  <c r="F39" i="33"/>
  <c r="E125" i="33"/>
  <c r="F15" i="33"/>
  <c r="C49" i="33"/>
  <c r="C98" i="33"/>
  <c r="D146" i="33"/>
  <c r="E184" i="33"/>
  <c r="C253" i="33"/>
  <c r="C84" i="33"/>
  <c r="D49" i="33"/>
  <c r="E116" i="33"/>
  <c r="E146" i="33"/>
  <c r="F134" i="33"/>
  <c r="C146" i="33"/>
  <c r="E229" i="33"/>
  <c r="E241" i="33"/>
  <c r="F253" i="33"/>
  <c r="E134" i="33"/>
  <c r="E177" i="33"/>
  <c r="D241" i="33"/>
  <c r="D134" i="33"/>
  <c r="D177" i="33"/>
  <c r="C229" i="33"/>
  <c r="C177" i="33"/>
  <c r="C134" i="33"/>
  <c r="E28" i="21"/>
  <c r="D24" i="21"/>
  <c r="F24" i="21"/>
  <c r="H24" i="21"/>
  <c r="C28" i="21"/>
  <c r="F23" i="21"/>
  <c r="D23" i="21"/>
  <c r="F22" i="21"/>
  <c r="D22" i="21"/>
  <c r="F21" i="21"/>
  <c r="D21" i="21"/>
  <c r="F20" i="21"/>
  <c r="D20" i="21"/>
  <c r="E15" i="21"/>
  <c r="C15" i="21"/>
  <c r="F14" i="21"/>
  <c r="D14" i="21"/>
  <c r="F13" i="21"/>
  <c r="D13" i="21"/>
  <c r="F12" i="21"/>
  <c r="D12" i="21"/>
  <c r="F11" i="21"/>
  <c r="D11" i="21"/>
  <c r="F10" i="21"/>
  <c r="D10" i="21"/>
  <c r="F9" i="21"/>
  <c r="D9" i="21"/>
  <c r="F8" i="21"/>
  <c r="D8" i="21"/>
  <c r="F7" i="21"/>
  <c r="D7" i="21"/>
  <c r="E61" i="32"/>
  <c r="C61" i="32"/>
  <c r="F60" i="32"/>
  <c r="D60" i="32"/>
  <c r="F59" i="32"/>
  <c r="D59" i="32"/>
  <c r="F58" i="32"/>
  <c r="D58" i="32"/>
  <c r="F57" i="32"/>
  <c r="D57" i="32"/>
  <c r="F56" i="32"/>
  <c r="D56" i="32"/>
  <c r="F55" i="32"/>
  <c r="D55" i="32"/>
  <c r="F54" i="32"/>
  <c r="D54" i="32"/>
  <c r="F53" i="32"/>
  <c r="D53" i="32"/>
  <c r="E48" i="32"/>
  <c r="C48" i="32"/>
  <c r="F47" i="32"/>
  <c r="D47" i="32"/>
  <c r="F46" i="32"/>
  <c r="D46" i="32"/>
  <c r="F45" i="32"/>
  <c r="D45" i="32"/>
  <c r="F44" i="32"/>
  <c r="D44" i="32"/>
  <c r="F43" i="32"/>
  <c r="D43" i="32"/>
  <c r="F42" i="32"/>
  <c r="D42" i="32"/>
  <c r="F41" i="32"/>
  <c r="D41" i="32"/>
  <c r="F40" i="32"/>
  <c r="D40" i="32"/>
  <c r="F39" i="32"/>
  <c r="D39" i="32"/>
  <c r="F38" i="32"/>
  <c r="D38" i="32"/>
  <c r="F37" i="32"/>
  <c r="D37" i="32"/>
  <c r="F36" i="32"/>
  <c r="D36" i="32"/>
  <c r="F35" i="32"/>
  <c r="E35" i="32"/>
  <c r="D35" i="32"/>
  <c r="C35" i="32"/>
  <c r="E30" i="32"/>
  <c r="C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E21" i="32"/>
  <c r="C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E47" i="7"/>
  <c r="C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E31" i="7"/>
  <c r="D31" i="7"/>
  <c r="C31" i="7"/>
  <c r="C27" i="7"/>
  <c r="F26" i="7"/>
  <c r="D26" i="7"/>
  <c r="F25" i="7"/>
  <c r="D25" i="7"/>
  <c r="F24" i="7"/>
  <c r="D24" i="7"/>
  <c r="F23" i="7"/>
  <c r="D23" i="7"/>
  <c r="F22" i="7"/>
  <c r="D22" i="7"/>
  <c r="E21" i="7"/>
  <c r="F21" i="7" s="1"/>
  <c r="D21" i="7"/>
  <c r="E20" i="7"/>
  <c r="D20" i="7"/>
  <c r="F19" i="7"/>
  <c r="D19" i="7"/>
  <c r="E15" i="7"/>
  <c r="C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18" i="7"/>
  <c r="E18" i="7"/>
  <c r="D18" i="7"/>
  <c r="C18" i="7"/>
  <c r="E8" i="44"/>
  <c r="C8" i="44"/>
  <c r="F7" i="44"/>
  <c r="D7" i="44"/>
  <c r="E23" i="31"/>
  <c r="C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E12" i="31"/>
  <c r="D12" i="31"/>
  <c r="C12" i="31"/>
  <c r="F7" i="31"/>
  <c r="D7" i="31"/>
  <c r="E22" i="14"/>
  <c r="C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E14" i="14"/>
  <c r="D14" i="14"/>
  <c r="C14" i="14"/>
  <c r="E10" i="14"/>
  <c r="C10" i="14"/>
  <c r="F9" i="14"/>
  <c r="D9" i="14"/>
  <c r="F8" i="14"/>
  <c r="D8" i="14"/>
  <c r="E25" i="13"/>
  <c r="C25" i="13"/>
  <c r="F24" i="13"/>
  <c r="D24" i="13"/>
  <c r="F23" i="13"/>
  <c r="D23" i="13"/>
  <c r="F22" i="13"/>
  <c r="D22" i="13"/>
  <c r="F21" i="13"/>
  <c r="D21" i="13"/>
  <c r="F20" i="13"/>
  <c r="D20" i="13"/>
  <c r="F19" i="13"/>
  <c r="D19" i="13"/>
  <c r="F18" i="13"/>
  <c r="D18" i="13"/>
  <c r="F17" i="13"/>
  <c r="D17" i="13"/>
  <c r="F16" i="13"/>
  <c r="E16" i="13"/>
  <c r="D16" i="13"/>
  <c r="C16" i="13"/>
  <c r="E12" i="13"/>
  <c r="C12" i="13"/>
  <c r="F11" i="13"/>
  <c r="D11" i="13"/>
  <c r="F10" i="13"/>
  <c r="D10" i="13"/>
  <c r="F9" i="13"/>
  <c r="D9" i="13"/>
  <c r="F8" i="13"/>
  <c r="D8" i="13"/>
  <c r="F7" i="13"/>
  <c r="D7" i="13"/>
  <c r="E18" i="29"/>
  <c r="C18" i="29"/>
  <c r="F17" i="29"/>
  <c r="D17" i="29"/>
  <c r="F16" i="29"/>
  <c r="D16" i="29"/>
  <c r="F15" i="29"/>
  <c r="D15" i="29"/>
  <c r="F14" i="29"/>
  <c r="D14" i="29"/>
  <c r="F13" i="29"/>
  <c r="D13" i="29"/>
  <c r="F12" i="29"/>
  <c r="E12" i="29"/>
  <c r="D12" i="29"/>
  <c r="C12" i="29"/>
  <c r="E8" i="29"/>
  <c r="C8" i="29"/>
  <c r="F7" i="29"/>
  <c r="D7" i="29"/>
  <c r="E25" i="30"/>
  <c r="C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E14" i="30"/>
  <c r="D14" i="30"/>
  <c r="C14" i="30"/>
  <c r="E9" i="30"/>
  <c r="C9" i="30"/>
  <c r="F8" i="30"/>
  <c r="D8" i="30"/>
  <c r="F7" i="30"/>
  <c r="D7" i="30"/>
  <c r="E26" i="20"/>
  <c r="C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E18" i="20"/>
  <c r="D18" i="20"/>
  <c r="C18" i="20"/>
  <c r="E14" i="20"/>
  <c r="C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E33" i="12"/>
  <c r="C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E19" i="12"/>
  <c r="D19" i="12"/>
  <c r="C19" i="12"/>
  <c r="E15" i="12"/>
  <c r="C15" i="12"/>
  <c r="F14" i="12"/>
  <c r="D14" i="12"/>
  <c r="F13" i="12"/>
  <c r="D13" i="12"/>
  <c r="F12" i="12"/>
  <c r="D12" i="12"/>
  <c r="F11" i="12"/>
  <c r="D11" i="12"/>
  <c r="F9" i="12"/>
  <c r="D9" i="12"/>
  <c r="F8" i="12"/>
  <c r="D8" i="12"/>
  <c r="F7" i="12"/>
  <c r="D7" i="12"/>
  <c r="E24" i="11"/>
  <c r="C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E16" i="11"/>
  <c r="D16" i="11"/>
  <c r="C16" i="11"/>
  <c r="E12" i="11"/>
  <c r="C12" i="11"/>
  <c r="F11" i="11"/>
  <c r="D11" i="11"/>
  <c r="F10" i="11"/>
  <c r="D10" i="11"/>
  <c r="F9" i="11"/>
  <c r="D9" i="11"/>
  <c r="F8" i="11"/>
  <c r="D8" i="11"/>
  <c r="F7" i="11"/>
  <c r="D7" i="11"/>
  <c r="E25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E16" i="10"/>
  <c r="D16" i="10"/>
  <c r="C16" i="10"/>
  <c r="E12" i="10"/>
  <c r="C12" i="10"/>
  <c r="F11" i="10"/>
  <c r="D11" i="10"/>
  <c r="F10" i="10"/>
  <c r="D10" i="10"/>
  <c r="F9" i="10"/>
  <c r="D9" i="10"/>
  <c r="F8" i="10"/>
  <c r="D8" i="10"/>
  <c r="F7" i="10"/>
  <c r="D7" i="10"/>
  <c r="E28" i="9"/>
  <c r="C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E17" i="9"/>
  <c r="D17" i="9"/>
  <c r="C17" i="9"/>
  <c r="E13" i="9"/>
  <c r="C13" i="9"/>
  <c r="F12" i="9"/>
  <c r="D12" i="9"/>
  <c r="F11" i="9"/>
  <c r="D11" i="9"/>
  <c r="F10" i="9"/>
  <c r="D10" i="9"/>
  <c r="F9" i="9"/>
  <c r="D9" i="9"/>
  <c r="F8" i="9"/>
  <c r="D8" i="9"/>
  <c r="F7" i="9"/>
  <c r="D7" i="9"/>
  <c r="E22" i="25"/>
  <c r="C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E15" i="25"/>
  <c r="D15" i="25"/>
  <c r="C15" i="25"/>
  <c r="E11" i="25"/>
  <c r="C11" i="25"/>
  <c r="F10" i="25"/>
  <c r="D10" i="25"/>
  <c r="F9" i="25"/>
  <c r="D9" i="25"/>
  <c r="F8" i="25"/>
  <c r="D8" i="25"/>
  <c r="F7" i="25"/>
  <c r="D7" i="25"/>
  <c r="F6" i="25"/>
  <c r="E27" i="8"/>
  <c r="C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E16" i="8"/>
  <c r="D16" i="8"/>
  <c r="C16" i="8"/>
  <c r="E12" i="8"/>
  <c r="C12" i="8"/>
  <c r="F11" i="8"/>
  <c r="D11" i="8"/>
  <c r="F10" i="8"/>
  <c r="D10" i="8"/>
  <c r="F9" i="8"/>
  <c r="D9" i="8"/>
  <c r="F8" i="8"/>
  <c r="D8" i="8"/>
  <c r="F7" i="8"/>
  <c r="D7" i="8"/>
  <c r="E34" i="6"/>
  <c r="C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E17" i="6"/>
  <c r="D17" i="6"/>
  <c r="C17" i="6"/>
  <c r="E13" i="6"/>
  <c r="C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E29" i="19"/>
  <c r="C29" i="19"/>
  <c r="F28" i="19"/>
  <c r="D28" i="19"/>
  <c r="F27" i="19"/>
  <c r="D27" i="19"/>
  <c r="F26" i="19"/>
  <c r="D26" i="19"/>
  <c r="F25" i="19"/>
  <c r="D25" i="19"/>
  <c r="F24" i="19"/>
  <c r="D24" i="19"/>
  <c r="F23" i="19"/>
  <c r="D23" i="19"/>
  <c r="F22" i="19"/>
  <c r="D22" i="19"/>
  <c r="F21" i="19"/>
  <c r="D21" i="19"/>
  <c r="F20" i="19"/>
  <c r="E20" i="19"/>
  <c r="D20" i="19"/>
  <c r="C20" i="19"/>
  <c r="E16" i="19"/>
  <c r="C16" i="19"/>
  <c r="F15" i="19"/>
  <c r="D15" i="19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F7" i="19"/>
  <c r="D7" i="19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E17" i="5"/>
  <c r="D17" i="5"/>
  <c r="C17" i="5"/>
  <c r="E13" i="5"/>
  <c r="C13" i="5"/>
  <c r="F11" i="5"/>
  <c r="D11" i="5"/>
  <c r="F10" i="5"/>
  <c r="D10" i="5"/>
  <c r="F9" i="5"/>
  <c r="D9" i="5"/>
  <c r="F8" i="5"/>
  <c r="D8" i="5"/>
  <c r="F7" i="5"/>
  <c r="D7" i="5"/>
  <c r="E33" i="4"/>
  <c r="C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E17" i="4"/>
  <c r="D17" i="4"/>
  <c r="C17" i="4"/>
  <c r="E46" i="3"/>
  <c r="C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E38" i="3"/>
  <c r="D38" i="3"/>
  <c r="C38" i="3"/>
  <c r="E34" i="3"/>
  <c r="C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E21" i="3"/>
  <c r="D21" i="3"/>
  <c r="C21" i="3"/>
  <c r="E17" i="3"/>
  <c r="C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E34" i="2"/>
  <c r="C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E20" i="2"/>
  <c r="C20" i="2"/>
  <c r="E16" i="2"/>
  <c r="C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E27" i="7" l="1"/>
  <c r="C31" i="32"/>
  <c r="E31" i="32"/>
  <c r="F20" i="7"/>
  <c r="AC28" i="21"/>
  <c r="AD24" i="21"/>
  <c r="AD23" i="21"/>
  <c r="AD22" i="21"/>
  <c r="AD21" i="21"/>
  <c r="AD20" i="21"/>
  <c r="AC15" i="21"/>
  <c r="AD14" i="21"/>
  <c r="AD13" i="21"/>
  <c r="AD12" i="21"/>
  <c r="AD11" i="21"/>
  <c r="AD10" i="21"/>
  <c r="AD9" i="21"/>
  <c r="AD8" i="21"/>
  <c r="AD7" i="21"/>
  <c r="AC61" i="32"/>
  <c r="AD60" i="32"/>
  <c r="AD59" i="32"/>
  <c r="AD58" i="32"/>
  <c r="AD57" i="32"/>
  <c r="AD56" i="32"/>
  <c r="AD55" i="32"/>
  <c r="AD54" i="32"/>
  <c r="AD53" i="32"/>
  <c r="AC48" i="32"/>
  <c r="AD47" i="32"/>
  <c r="AD46" i="32"/>
  <c r="AD45" i="32"/>
  <c r="AD44" i="32"/>
  <c r="AD43" i="32"/>
  <c r="AD42" i="32"/>
  <c r="AD41" i="32"/>
  <c r="AD40" i="32"/>
  <c r="AD39" i="32"/>
  <c r="AD38" i="32"/>
  <c r="AD37" i="32"/>
  <c r="AD36" i="32"/>
  <c r="AD35" i="32"/>
  <c r="AC35" i="32"/>
  <c r="AC30" i="32"/>
  <c r="AC31" i="32" s="1"/>
  <c r="AD29" i="32"/>
  <c r="AD28" i="32"/>
  <c r="AD27" i="32"/>
  <c r="AD26" i="32"/>
  <c r="AD25" i="32"/>
  <c r="AD24" i="32"/>
  <c r="AD23" i="32"/>
  <c r="AD22" i="32"/>
  <c r="AC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7" i="32"/>
  <c r="AC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C31" i="7"/>
  <c r="AC27" i="7"/>
  <c r="AD26" i="7"/>
  <c r="AD25" i="7"/>
  <c r="AD24" i="7"/>
  <c r="AD23" i="7"/>
  <c r="AD22" i="7"/>
  <c r="AD21" i="7"/>
  <c r="AD20" i="7"/>
  <c r="AD19" i="7"/>
  <c r="AC15" i="7"/>
  <c r="AD14" i="7"/>
  <c r="AD13" i="7"/>
  <c r="AD12" i="7"/>
  <c r="AD11" i="7"/>
  <c r="AD10" i="7"/>
  <c r="AD9" i="7"/>
  <c r="AD8" i="7"/>
  <c r="AD7" i="7"/>
  <c r="AC8" i="44"/>
  <c r="AD7" i="44"/>
  <c r="AC23" i="31"/>
  <c r="AD22" i="31"/>
  <c r="AD21" i="31"/>
  <c r="AD20" i="31"/>
  <c r="AD19" i="31"/>
  <c r="AD18" i="31"/>
  <c r="AD17" i="31"/>
  <c r="AD16" i="31"/>
  <c r="AD15" i="31"/>
  <c r="AD14" i="31"/>
  <c r="AD13" i="31"/>
  <c r="AD12" i="31"/>
  <c r="AC12" i="31"/>
  <c r="AC8" i="31"/>
  <c r="AD7" i="31"/>
  <c r="AC22" i="14"/>
  <c r="AD21" i="14"/>
  <c r="AD20" i="14"/>
  <c r="AD19" i="14"/>
  <c r="AD18" i="14"/>
  <c r="AD17" i="14"/>
  <c r="AD16" i="14"/>
  <c r="AD15" i="14"/>
  <c r="AD14" i="14"/>
  <c r="AC14" i="14"/>
  <c r="AC10" i="14"/>
  <c r="AD9" i="14"/>
  <c r="AD8" i="14"/>
  <c r="AC25" i="13"/>
  <c r="AD24" i="13"/>
  <c r="AD23" i="13"/>
  <c r="AD22" i="13"/>
  <c r="AD21" i="13"/>
  <c r="AD20" i="13"/>
  <c r="AD19" i="13"/>
  <c r="AD18" i="13"/>
  <c r="AD17" i="13"/>
  <c r="AD16" i="13"/>
  <c r="AC16" i="13"/>
  <c r="AC12" i="13"/>
  <c r="AD11" i="13"/>
  <c r="AD10" i="13"/>
  <c r="AD9" i="13"/>
  <c r="AD8" i="13"/>
  <c r="AD7" i="13"/>
  <c r="AC18" i="29"/>
  <c r="AD17" i="29"/>
  <c r="AD16" i="29"/>
  <c r="AD15" i="29"/>
  <c r="AD14" i="29"/>
  <c r="AD13" i="29"/>
  <c r="AD12" i="29"/>
  <c r="AC12" i="29"/>
  <c r="AC8" i="29"/>
  <c r="AD7" i="29"/>
  <c r="AC25" i="30"/>
  <c r="AD24" i="30"/>
  <c r="AD23" i="30"/>
  <c r="AD22" i="30"/>
  <c r="AD21" i="30"/>
  <c r="AD20" i="30"/>
  <c r="AD19" i="30"/>
  <c r="AD18" i="30"/>
  <c r="AD17" i="30"/>
  <c r="AD16" i="30"/>
  <c r="AD15" i="30"/>
  <c r="AD14" i="30"/>
  <c r="AC14" i="30"/>
  <c r="AC9" i="30"/>
  <c r="AD8" i="30"/>
  <c r="AD7" i="30"/>
  <c r="AC26" i="20"/>
  <c r="AD25" i="20"/>
  <c r="AD24" i="20"/>
  <c r="AD23" i="20"/>
  <c r="AD22" i="20"/>
  <c r="AD21" i="20"/>
  <c r="AD20" i="20"/>
  <c r="AD19" i="20"/>
  <c r="AD18" i="20"/>
  <c r="AC18" i="20"/>
  <c r="AC14" i="20"/>
  <c r="AD13" i="20"/>
  <c r="AD12" i="20"/>
  <c r="AD11" i="20"/>
  <c r="AD10" i="20"/>
  <c r="AD9" i="20"/>
  <c r="AD8" i="20"/>
  <c r="AC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C19" i="12"/>
  <c r="AC15" i="12"/>
  <c r="AD14" i="12"/>
  <c r="AD13" i="12"/>
  <c r="AD12" i="12"/>
  <c r="AD11" i="12"/>
  <c r="AD9" i="12"/>
  <c r="AD8" i="12"/>
  <c r="AD7" i="12"/>
  <c r="AC24" i="11"/>
  <c r="AD23" i="11"/>
  <c r="AD22" i="11"/>
  <c r="AD21" i="11"/>
  <c r="AD20" i="11"/>
  <c r="AD19" i="11"/>
  <c r="AD18" i="11"/>
  <c r="AD17" i="11"/>
  <c r="AD16" i="11"/>
  <c r="AC16" i="11"/>
  <c r="AC12" i="11"/>
  <c r="AD11" i="11"/>
  <c r="AD10" i="11"/>
  <c r="AD9" i="11"/>
  <c r="AD8" i="11"/>
  <c r="AD7" i="11"/>
  <c r="AC25" i="10"/>
  <c r="AD24" i="10"/>
  <c r="AD23" i="10"/>
  <c r="AD22" i="10"/>
  <c r="AD21" i="10"/>
  <c r="AD20" i="10"/>
  <c r="AD19" i="10"/>
  <c r="AD18" i="10"/>
  <c r="AD17" i="10"/>
  <c r="AD16" i="10"/>
  <c r="AC16" i="10"/>
  <c r="AC12" i="10"/>
  <c r="AD11" i="10"/>
  <c r="AD10" i="10"/>
  <c r="AD9" i="10"/>
  <c r="AD8" i="10"/>
  <c r="AD7" i="10"/>
  <c r="AC28" i="9"/>
  <c r="AD27" i="9"/>
  <c r="AD26" i="9"/>
  <c r="AD25" i="9"/>
  <c r="AD24" i="9"/>
  <c r="AD23" i="9"/>
  <c r="AD22" i="9"/>
  <c r="AD21" i="9"/>
  <c r="AD20" i="9"/>
  <c r="AD19" i="9"/>
  <c r="AD18" i="9"/>
  <c r="AD17" i="9"/>
  <c r="AC17" i="9"/>
  <c r="AC13" i="9"/>
  <c r="AD12" i="9"/>
  <c r="AD11" i="9"/>
  <c r="AD10" i="9"/>
  <c r="AD9" i="9"/>
  <c r="AD8" i="9"/>
  <c r="AD7" i="9"/>
  <c r="AC22" i="25"/>
  <c r="AD21" i="25"/>
  <c r="AD20" i="25"/>
  <c r="AD19" i="25"/>
  <c r="AD18" i="25"/>
  <c r="AD17" i="25"/>
  <c r="AD16" i="25"/>
  <c r="AD15" i="25"/>
  <c r="AC15" i="25"/>
  <c r="AC11" i="25"/>
  <c r="AD10" i="25"/>
  <c r="AD9" i="25"/>
  <c r="AD8" i="25"/>
  <c r="AD7" i="25"/>
  <c r="AE7" i="25"/>
  <c r="AC27" i="8"/>
  <c r="AD26" i="8"/>
  <c r="AD25" i="8"/>
  <c r="AD24" i="8"/>
  <c r="AD23" i="8"/>
  <c r="AD22" i="8"/>
  <c r="AD21" i="8"/>
  <c r="AD20" i="8"/>
  <c r="AD19" i="8"/>
  <c r="AD18" i="8"/>
  <c r="AD17" i="8"/>
  <c r="AD16" i="8"/>
  <c r="AC16" i="8"/>
  <c r="AC12" i="8"/>
  <c r="AD11" i="8"/>
  <c r="AD10" i="8"/>
  <c r="AD9" i="8"/>
  <c r="AD8" i="8"/>
  <c r="AD7" i="8"/>
  <c r="AC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C17" i="6"/>
  <c r="AC13" i="6"/>
  <c r="AD12" i="6"/>
  <c r="AD11" i="6"/>
  <c r="AD10" i="6"/>
  <c r="AD9" i="6"/>
  <c r="AD8" i="6"/>
  <c r="AD7" i="6"/>
  <c r="AC29" i="19"/>
  <c r="AD28" i="19"/>
  <c r="AD27" i="19"/>
  <c r="AD26" i="19"/>
  <c r="AD25" i="19"/>
  <c r="AD24" i="19"/>
  <c r="AD23" i="19"/>
  <c r="AD22" i="19"/>
  <c r="AD21" i="19"/>
  <c r="AD20" i="19"/>
  <c r="AC20" i="19"/>
  <c r="AC16" i="19"/>
  <c r="AD15" i="19"/>
  <c r="AD14" i="19"/>
  <c r="AD13" i="19"/>
  <c r="AD12" i="19"/>
  <c r="AD11" i="19"/>
  <c r="AD10" i="19"/>
  <c r="AD9" i="19"/>
  <c r="AD8" i="19"/>
  <c r="AD7" i="19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C17" i="5"/>
  <c r="AC13" i="5"/>
  <c r="AD11" i="5"/>
  <c r="AD10" i="5"/>
  <c r="AD9" i="5"/>
  <c r="AD8" i="5"/>
  <c r="AD7" i="5"/>
  <c r="AC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C17" i="4"/>
  <c r="AC13" i="4"/>
  <c r="AD12" i="4"/>
  <c r="AD11" i="4"/>
  <c r="AD10" i="4"/>
  <c r="AD9" i="4"/>
  <c r="AC46" i="3"/>
  <c r="AD45" i="3"/>
  <c r="AD44" i="3"/>
  <c r="AD43" i="3"/>
  <c r="AD42" i="3"/>
  <c r="AD41" i="3"/>
  <c r="AD40" i="3"/>
  <c r="AD39" i="3"/>
  <c r="AD38" i="3"/>
  <c r="AC38" i="3"/>
  <c r="AC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C21" i="3"/>
  <c r="AC17" i="3"/>
  <c r="AD16" i="3"/>
  <c r="AD15" i="3"/>
  <c r="AD14" i="3"/>
  <c r="AD13" i="3"/>
  <c r="AD12" i="3"/>
  <c r="AD11" i="3"/>
  <c r="AD10" i="3"/>
  <c r="AD9" i="3"/>
  <c r="AD8" i="3"/>
  <c r="AD7" i="3"/>
  <c r="AC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C20" i="2"/>
  <c r="AC16" i="2"/>
  <c r="AD15" i="2"/>
  <c r="AD14" i="2"/>
  <c r="AD13" i="2"/>
  <c r="AD12" i="2"/>
  <c r="AD11" i="2"/>
  <c r="AD10" i="2"/>
  <c r="AD9" i="2"/>
  <c r="AD8" i="2"/>
  <c r="AD7" i="2"/>
  <c r="Y14" i="20" l="1"/>
  <c r="W14" i="20"/>
  <c r="AA12" i="13"/>
  <c r="W12" i="13"/>
  <c r="Y12" i="13"/>
  <c r="Y10" i="14"/>
  <c r="W10" i="14"/>
  <c r="AA30" i="32"/>
  <c r="AA61" i="32"/>
  <c r="AA28" i="21"/>
  <c r="AA17" i="3"/>
  <c r="AA13" i="4"/>
  <c r="AA13" i="5"/>
  <c r="AA16" i="19"/>
  <c r="W16" i="2"/>
  <c r="Y16" i="2"/>
  <c r="AA16" i="2"/>
  <c r="W17" i="3"/>
  <c r="Y17" i="3"/>
  <c r="W13" i="4"/>
  <c r="Y13" i="4"/>
  <c r="W13" i="5"/>
  <c r="Y13" i="5"/>
  <c r="W16" i="19"/>
  <c r="Y16" i="19"/>
  <c r="Y13" i="6"/>
  <c r="AA13" i="6"/>
  <c r="W12" i="8"/>
  <c r="Y12" i="8"/>
  <c r="AA12" i="8"/>
  <c r="W13" i="9"/>
  <c r="Y13" i="9"/>
  <c r="AA13" i="9"/>
  <c r="W12" i="10"/>
  <c r="Y12" i="10"/>
  <c r="AA12" i="10"/>
  <c r="W12" i="11"/>
  <c r="Y12" i="11"/>
  <c r="AA12" i="11"/>
  <c r="W15" i="12"/>
  <c r="Y15" i="12"/>
  <c r="AA15" i="12"/>
  <c r="AA14" i="20"/>
  <c r="W9" i="30"/>
  <c r="Y9" i="30"/>
  <c r="AA9" i="30"/>
  <c r="S10" i="14"/>
  <c r="AA10" i="14"/>
  <c r="W27" i="7"/>
  <c r="Y27" i="7"/>
  <c r="Y15" i="7"/>
  <c r="AA15" i="7"/>
  <c r="AA27" i="7"/>
  <c r="Y61" i="32"/>
  <c r="W244" i="33"/>
  <c r="W250" i="33"/>
  <c r="W251" i="33"/>
  <c r="X251" i="33" s="1"/>
  <c r="W252" i="33"/>
  <c r="X252" i="33" s="1"/>
  <c r="U244" i="33"/>
  <c r="U245" i="33"/>
  <c r="U246" i="33"/>
  <c r="U247" i="33"/>
  <c r="U248" i="33"/>
  <c r="U249" i="33"/>
  <c r="U250" i="33"/>
  <c r="U251" i="33"/>
  <c r="V251" i="33" s="1"/>
  <c r="U252" i="33"/>
  <c r="S244" i="33"/>
  <c r="S245" i="33"/>
  <c r="S246" i="33"/>
  <c r="S247" i="33"/>
  <c r="S248" i="33"/>
  <c r="S249" i="33"/>
  <c r="S250" i="33"/>
  <c r="T250" i="33" s="1"/>
  <c r="S251" i="33"/>
  <c r="T251" i="33" s="1"/>
  <c r="S252" i="33"/>
  <c r="T252" i="33" s="1"/>
  <c r="Q244" i="33"/>
  <c r="Q245" i="33"/>
  <c r="R245" i="33" s="1"/>
  <c r="Q246" i="33"/>
  <c r="R246" i="33" s="1"/>
  <c r="Q247" i="33"/>
  <c r="R247" i="33" s="1"/>
  <c r="Q248" i="33"/>
  <c r="R248" i="33" s="1"/>
  <c r="Q249" i="33"/>
  <c r="R249" i="33" s="1"/>
  <c r="Q250" i="33"/>
  <c r="R250" i="33" s="1"/>
  <c r="Q251" i="33"/>
  <c r="R251" i="33" s="1"/>
  <c r="Q252" i="33"/>
  <c r="R252" i="33" s="1"/>
  <c r="O244" i="33"/>
  <c r="O245" i="33"/>
  <c r="P245" i="33" s="1"/>
  <c r="O246" i="33"/>
  <c r="P246" i="33" s="1"/>
  <c r="O247" i="33"/>
  <c r="P247" i="33" s="1"/>
  <c r="O248" i="33"/>
  <c r="P248" i="33" s="1"/>
  <c r="O249" i="33"/>
  <c r="P249" i="33" s="1"/>
  <c r="O250" i="33"/>
  <c r="O251" i="33"/>
  <c r="P251" i="33" s="1"/>
  <c r="O252" i="33"/>
  <c r="P252" i="33" s="1"/>
  <c r="M244" i="33"/>
  <c r="M245" i="33"/>
  <c r="N245" i="33" s="1"/>
  <c r="M246" i="33"/>
  <c r="N246" i="33" s="1"/>
  <c r="M247" i="33"/>
  <c r="N247" i="33" s="1"/>
  <c r="M248" i="33"/>
  <c r="N248" i="33" s="1"/>
  <c r="M249" i="33"/>
  <c r="N249" i="33" s="1"/>
  <c r="M250" i="33"/>
  <c r="N250" i="33" s="1"/>
  <c r="M251" i="33"/>
  <c r="N251" i="33" s="1"/>
  <c r="M252" i="33"/>
  <c r="N252" i="33" s="1"/>
  <c r="K244" i="33"/>
  <c r="K245" i="33"/>
  <c r="L245" i="33" s="1"/>
  <c r="K246" i="33"/>
  <c r="L246" i="33" s="1"/>
  <c r="K247" i="33"/>
  <c r="L247" i="33" s="1"/>
  <c r="K248" i="33"/>
  <c r="L248" i="33" s="1"/>
  <c r="K249" i="33"/>
  <c r="L249" i="33" s="1"/>
  <c r="I244" i="33"/>
  <c r="I245" i="33"/>
  <c r="J245" i="33" s="1"/>
  <c r="I246" i="33"/>
  <c r="J246" i="33" s="1"/>
  <c r="I247" i="33"/>
  <c r="J247" i="33" s="1"/>
  <c r="I248" i="33"/>
  <c r="J248" i="33" s="1"/>
  <c r="I249" i="33"/>
  <c r="J249" i="33" s="1"/>
  <c r="G244" i="33"/>
  <c r="G245" i="33"/>
  <c r="H245" i="33" s="1"/>
  <c r="G246" i="33"/>
  <c r="H246" i="33" s="1"/>
  <c r="G247" i="33"/>
  <c r="G248" i="33"/>
  <c r="G249" i="33"/>
  <c r="H249" i="33" s="1"/>
  <c r="K250" i="33"/>
  <c r="L250" i="33" s="1"/>
  <c r="K251" i="33"/>
  <c r="L251" i="33" s="1"/>
  <c r="K252" i="33"/>
  <c r="L252" i="33" s="1"/>
  <c r="I250" i="33"/>
  <c r="I251" i="33"/>
  <c r="I252" i="33"/>
  <c r="G250" i="33"/>
  <c r="H250" i="33" s="1"/>
  <c r="G251" i="33"/>
  <c r="H251" i="33" s="1"/>
  <c r="G252" i="33"/>
  <c r="H252" i="33" s="1"/>
  <c r="S253" i="33"/>
  <c r="B253" i="33"/>
  <c r="J251" i="33"/>
  <c r="X250" i="33"/>
  <c r="W240" i="33"/>
  <c r="W239" i="33"/>
  <c r="W238" i="33"/>
  <c r="W237" i="33"/>
  <c r="W236" i="33"/>
  <c r="W235" i="33"/>
  <c r="W234" i="33"/>
  <c r="W233" i="33"/>
  <c r="W228" i="33"/>
  <c r="W227" i="33"/>
  <c r="W226" i="33"/>
  <c r="W225" i="33"/>
  <c r="W224" i="33"/>
  <c r="W223" i="33"/>
  <c r="W222" i="33"/>
  <c r="W221" i="33"/>
  <c r="W216" i="33"/>
  <c r="W215" i="33"/>
  <c r="W214" i="33"/>
  <c r="W213" i="33"/>
  <c r="W212" i="33"/>
  <c r="W211" i="33"/>
  <c r="W210" i="33"/>
  <c r="W209" i="33"/>
  <c r="W208" i="33"/>
  <c r="W206" i="33"/>
  <c r="W205" i="33"/>
  <c r="W204" i="33"/>
  <c r="W203" i="33"/>
  <c r="W202" i="33"/>
  <c r="W201" i="33"/>
  <c r="W200" i="33"/>
  <c r="W199" i="33"/>
  <c r="W198" i="33"/>
  <c r="W197" i="33"/>
  <c r="W196" i="33"/>
  <c r="W195" i="33"/>
  <c r="W194" i="33"/>
  <c r="W193" i="33"/>
  <c r="W188" i="33"/>
  <c r="W189" i="33" s="1"/>
  <c r="W183" i="33"/>
  <c r="W182" i="33"/>
  <c r="W181" i="33"/>
  <c r="W176" i="33"/>
  <c r="W175" i="33"/>
  <c r="W174" i="33"/>
  <c r="W173" i="33"/>
  <c r="W172" i="33"/>
  <c r="W167" i="33"/>
  <c r="W166" i="33"/>
  <c r="W165" i="33"/>
  <c r="W164" i="33"/>
  <c r="W163" i="33"/>
  <c r="W162" i="33"/>
  <c r="W161" i="33"/>
  <c r="W156" i="33"/>
  <c r="W157" i="33" s="1"/>
  <c r="W151" i="33"/>
  <c r="W150" i="33"/>
  <c r="W145" i="33"/>
  <c r="W144" i="33"/>
  <c r="W143" i="33"/>
  <c r="W142" i="33"/>
  <c r="W141" i="33"/>
  <c r="W140" i="33"/>
  <c r="W139" i="33"/>
  <c r="W138" i="33"/>
  <c r="W133" i="33"/>
  <c r="W132" i="33"/>
  <c r="W131" i="33"/>
  <c r="W130" i="33"/>
  <c r="W129" i="33"/>
  <c r="U129" i="33"/>
  <c r="W121" i="33"/>
  <c r="W122" i="33"/>
  <c r="W123" i="33"/>
  <c r="W124" i="33"/>
  <c r="W120" i="33"/>
  <c r="W111" i="33"/>
  <c r="W112" i="33"/>
  <c r="W113" i="33"/>
  <c r="W114" i="33"/>
  <c r="W115" i="33"/>
  <c r="W110" i="33"/>
  <c r="W102" i="33"/>
  <c r="H248" i="33" l="1"/>
  <c r="W168" i="33"/>
  <c r="I253" i="33"/>
  <c r="J253" i="33" s="1"/>
  <c r="H247" i="33"/>
  <c r="O253" i="33"/>
  <c r="P253" i="33" s="1"/>
  <c r="W253" i="33"/>
  <c r="X253" i="33" s="1"/>
  <c r="W116" i="33"/>
  <c r="P250" i="33"/>
  <c r="G253" i="33"/>
  <c r="H253" i="33" s="1"/>
  <c r="K253" i="33"/>
  <c r="L253" i="33" s="1"/>
  <c r="Q253" i="33"/>
  <c r="R253" i="33" s="1"/>
  <c r="U253" i="33"/>
  <c r="V253" i="33" s="1"/>
  <c r="W184" i="33"/>
  <c r="W134" i="33"/>
  <c r="W125" i="33"/>
  <c r="M253" i="33"/>
  <c r="N253" i="33" s="1"/>
  <c r="W146" i="33"/>
  <c r="J250" i="33"/>
  <c r="V250" i="33"/>
  <c r="J252" i="33"/>
  <c r="V252" i="33"/>
  <c r="W152" i="33"/>
  <c r="W229" i="33"/>
  <c r="W241" i="33"/>
  <c r="W177" i="33"/>
  <c r="T253" i="33"/>
  <c r="U222" i="33"/>
  <c r="U223" i="33"/>
  <c r="U224" i="33"/>
  <c r="U225" i="33"/>
  <c r="U226" i="33"/>
  <c r="U227" i="33"/>
  <c r="U228" i="33"/>
  <c r="U221" i="33"/>
  <c r="U234" i="33"/>
  <c r="U235" i="33"/>
  <c r="U236" i="33"/>
  <c r="U237" i="33"/>
  <c r="U238" i="33"/>
  <c r="U239" i="33"/>
  <c r="U240" i="33"/>
  <c r="U233" i="33"/>
  <c r="U194" i="33"/>
  <c r="U195" i="33"/>
  <c r="U196" i="33"/>
  <c r="U197" i="33"/>
  <c r="U198" i="33"/>
  <c r="U199" i="33"/>
  <c r="U200" i="33"/>
  <c r="U201" i="33"/>
  <c r="U202" i="33"/>
  <c r="U203" i="33"/>
  <c r="U204" i="33"/>
  <c r="U205" i="33"/>
  <c r="U206" i="33"/>
  <c r="U193" i="33"/>
  <c r="U188" i="33"/>
  <c r="U189" i="33" s="1"/>
  <c r="U182" i="33"/>
  <c r="U183" i="33"/>
  <c r="U181" i="33"/>
  <c r="U173" i="33"/>
  <c r="U174" i="33"/>
  <c r="U175" i="33"/>
  <c r="U176" i="33"/>
  <c r="U172" i="33"/>
  <c r="U162" i="33"/>
  <c r="U163" i="33"/>
  <c r="U164" i="33"/>
  <c r="U165" i="33"/>
  <c r="U166" i="33"/>
  <c r="U167" i="33"/>
  <c r="U161" i="33"/>
  <c r="U156" i="33"/>
  <c r="U157" i="33" s="1"/>
  <c r="U151" i="33"/>
  <c r="U150" i="33"/>
  <c r="U139" i="33"/>
  <c r="U140" i="33"/>
  <c r="U141" i="33"/>
  <c r="U142" i="33"/>
  <c r="U143" i="33"/>
  <c r="U144" i="33"/>
  <c r="U145" i="33"/>
  <c r="U138" i="33"/>
  <c r="U130" i="33"/>
  <c r="U131" i="33"/>
  <c r="U132" i="33"/>
  <c r="U133" i="33"/>
  <c r="U121" i="33"/>
  <c r="U122" i="33"/>
  <c r="U123" i="33"/>
  <c r="U124" i="33"/>
  <c r="U120" i="33"/>
  <c r="U111" i="33"/>
  <c r="U112" i="33"/>
  <c r="U113" i="33"/>
  <c r="U114" i="33"/>
  <c r="U115" i="33"/>
  <c r="U110" i="33"/>
  <c r="U102" i="33"/>
  <c r="U146" i="33" l="1"/>
  <c r="U125" i="33"/>
  <c r="U116" i="33"/>
  <c r="U184" i="33"/>
  <c r="U152" i="33"/>
  <c r="U168" i="33"/>
  <c r="U134" i="33"/>
  <c r="U177" i="33"/>
  <c r="U241" i="33"/>
  <c r="U229" i="33"/>
  <c r="W15" i="7" l="1"/>
  <c r="S271" i="43"/>
  <c r="T271" i="43" s="1"/>
  <c r="O271" i="43"/>
  <c r="M271" i="43"/>
  <c r="K271" i="43"/>
  <c r="L271" i="43" s="1"/>
  <c r="G271" i="43"/>
  <c r="E271" i="43"/>
  <c r="F271" i="43" s="1"/>
  <c r="C271" i="43"/>
  <c r="D271" i="43" s="1"/>
  <c r="X271" i="43"/>
  <c r="V271" i="43"/>
  <c r="P271" i="43"/>
  <c r="N271" i="43"/>
  <c r="H271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3" i="43"/>
  <c r="A25" i="43"/>
  <c r="A27" i="43"/>
  <c r="A29" i="43"/>
  <c r="A33" i="43"/>
  <c r="A35" i="43"/>
  <c r="A236" i="43"/>
  <c r="A237" i="43"/>
  <c r="A238" i="43"/>
  <c r="A239" i="43"/>
  <c r="A240" i="43"/>
  <c r="A241" i="43"/>
  <c r="A242" i="43"/>
  <c r="A243" i="43"/>
  <c r="A244" i="43"/>
  <c r="A245" i="43"/>
  <c r="A246" i="43"/>
  <c r="A247" i="43"/>
  <c r="A248" i="43"/>
  <c r="A249" i="43"/>
  <c r="A250" i="43"/>
  <c r="A251" i="43"/>
  <c r="A252" i="43"/>
  <c r="A253" i="43"/>
  <c r="A254" i="43"/>
  <c r="A255" i="43"/>
  <c r="A256" i="43"/>
  <c r="A257" i="43"/>
  <c r="A258" i="43"/>
  <c r="A259" i="43"/>
  <c r="A260" i="43"/>
  <c r="A275" i="43"/>
  <c r="A276" i="43"/>
  <c r="A277" i="43"/>
  <c r="W61" i="32"/>
  <c r="S270" i="43"/>
  <c r="S269" i="43"/>
  <c r="S268" i="43"/>
  <c r="S267" i="43"/>
  <c r="S266" i="43"/>
  <c r="S265" i="43"/>
  <c r="S264" i="43"/>
  <c r="S231" i="43"/>
  <c r="S199" i="43"/>
  <c r="S145" i="43"/>
  <c r="S156" i="33"/>
  <c r="S188" i="33"/>
  <c r="S240" i="33"/>
  <c r="S239" i="33"/>
  <c r="S238" i="33"/>
  <c r="S237" i="33"/>
  <c r="S236" i="33"/>
  <c r="S235" i="33"/>
  <c r="S234" i="33"/>
  <c r="S233" i="33"/>
  <c r="Y271" i="43" l="1"/>
  <c r="Z271" i="43" s="1"/>
  <c r="S272" i="43"/>
  <c r="Q271" i="43"/>
  <c r="R271" i="43" s="1"/>
  <c r="I271" i="43"/>
  <c r="J271" i="43" s="1"/>
  <c r="S241" i="33"/>
  <c r="S228" i="33" l="1"/>
  <c r="S227" i="33"/>
  <c r="S226" i="33"/>
  <c r="S225" i="33"/>
  <c r="S224" i="33"/>
  <c r="S223" i="33"/>
  <c r="S222" i="33"/>
  <c r="S221" i="33"/>
  <c r="S215" i="33"/>
  <c r="S214" i="33"/>
  <c r="S213" i="33"/>
  <c r="S212" i="33"/>
  <c r="S211" i="33"/>
  <c r="S210" i="33"/>
  <c r="S209" i="33"/>
  <c r="S208" i="33"/>
  <c r="S206" i="33"/>
  <c r="S205" i="33"/>
  <c r="S204" i="33"/>
  <c r="S203" i="33"/>
  <c r="S202" i="33"/>
  <c r="S201" i="33"/>
  <c r="S200" i="33"/>
  <c r="S199" i="33"/>
  <c r="S198" i="33"/>
  <c r="S197" i="33"/>
  <c r="S196" i="33"/>
  <c r="S195" i="33"/>
  <c r="S194" i="33"/>
  <c r="S193" i="33"/>
  <c r="S189" i="33"/>
  <c r="S183" i="33"/>
  <c r="S182" i="33"/>
  <c r="S181" i="33"/>
  <c r="S176" i="33"/>
  <c r="S175" i="33"/>
  <c r="S174" i="33"/>
  <c r="S173" i="33"/>
  <c r="S172" i="33"/>
  <c r="S167" i="33"/>
  <c r="S166" i="33"/>
  <c r="S165" i="33"/>
  <c r="S164" i="33"/>
  <c r="S163" i="33"/>
  <c r="S162" i="33"/>
  <c r="S161" i="33"/>
  <c r="S157" i="33"/>
  <c r="S151" i="33"/>
  <c r="S150" i="33"/>
  <c r="S145" i="33"/>
  <c r="S144" i="33"/>
  <c r="S143" i="33"/>
  <c r="S142" i="33"/>
  <c r="S141" i="33"/>
  <c r="S140" i="33"/>
  <c r="S139" i="33"/>
  <c r="S138" i="33"/>
  <c r="S133" i="33"/>
  <c r="S132" i="33"/>
  <c r="S131" i="33"/>
  <c r="S130" i="33"/>
  <c r="S129" i="33"/>
  <c r="S124" i="33"/>
  <c r="S123" i="33"/>
  <c r="S122" i="33"/>
  <c r="S121" i="33"/>
  <c r="S120" i="33"/>
  <c r="S115" i="33"/>
  <c r="S114" i="33"/>
  <c r="S113" i="33"/>
  <c r="S112" i="33"/>
  <c r="S111" i="33"/>
  <c r="S110" i="33"/>
  <c r="W106" i="33"/>
  <c r="S102" i="33"/>
  <c r="S106" i="33" s="1"/>
  <c r="W97" i="33"/>
  <c r="W96" i="33"/>
  <c r="W95" i="33"/>
  <c r="W94" i="33"/>
  <c r="W93" i="33"/>
  <c r="U97" i="33"/>
  <c r="U96" i="33"/>
  <c r="U95" i="33"/>
  <c r="U94" i="33"/>
  <c r="U93" i="33"/>
  <c r="S97" i="33"/>
  <c r="S96" i="33"/>
  <c r="S95" i="33"/>
  <c r="S94" i="33"/>
  <c r="S93" i="33"/>
  <c r="S89" i="33"/>
  <c r="W83" i="33"/>
  <c r="W82" i="33"/>
  <c r="W81" i="33"/>
  <c r="W80" i="33"/>
  <c r="W79" i="33"/>
  <c r="W78" i="33"/>
  <c r="W77" i="33"/>
  <c r="W76" i="33"/>
  <c r="U83" i="33"/>
  <c r="U82" i="33"/>
  <c r="U81" i="33"/>
  <c r="U80" i="33"/>
  <c r="U79" i="33"/>
  <c r="U78" i="33"/>
  <c r="U77" i="33"/>
  <c r="U76" i="33"/>
  <c r="S83" i="33"/>
  <c r="S82" i="33"/>
  <c r="S81" i="33"/>
  <c r="S80" i="33"/>
  <c r="S79" i="33"/>
  <c r="S78" i="33"/>
  <c r="S77" i="33"/>
  <c r="S76" i="33"/>
  <c r="W71" i="33"/>
  <c r="W70" i="33"/>
  <c r="W69" i="33"/>
  <c r="W68" i="33"/>
  <c r="W67" i="33"/>
  <c r="W66" i="33"/>
  <c r="U71" i="33"/>
  <c r="U70" i="33"/>
  <c r="U69" i="33"/>
  <c r="U68" i="33"/>
  <c r="U67" i="33"/>
  <c r="U66" i="33"/>
  <c r="S66" i="33"/>
  <c r="S67" i="33"/>
  <c r="S68" i="33"/>
  <c r="S69" i="33"/>
  <c r="S70" i="33"/>
  <c r="S71" i="33"/>
  <c r="W61" i="33"/>
  <c r="W60" i="33"/>
  <c r="W59" i="33"/>
  <c r="W58" i="33"/>
  <c r="W57" i="33"/>
  <c r="W56" i="33"/>
  <c r="W55" i="33"/>
  <c r="W54" i="33"/>
  <c r="W53" i="33"/>
  <c r="U61" i="33"/>
  <c r="U60" i="33"/>
  <c r="U59" i="33"/>
  <c r="U58" i="33"/>
  <c r="U57" i="33"/>
  <c r="U56" i="33"/>
  <c r="U55" i="33"/>
  <c r="U54" i="33"/>
  <c r="U53" i="33"/>
  <c r="S61" i="33"/>
  <c r="S60" i="33"/>
  <c r="S59" i="33"/>
  <c r="S58" i="33"/>
  <c r="S57" i="33"/>
  <c r="S56" i="33"/>
  <c r="S55" i="33"/>
  <c r="S54" i="33"/>
  <c r="S53" i="33"/>
  <c r="W48" i="33"/>
  <c r="W47" i="33"/>
  <c r="W46" i="33"/>
  <c r="W45" i="33"/>
  <c r="W44" i="33"/>
  <c r="W43" i="33"/>
  <c r="U48" i="33"/>
  <c r="U47" i="33"/>
  <c r="U46" i="33"/>
  <c r="U45" i="33"/>
  <c r="U44" i="33"/>
  <c r="U43" i="33"/>
  <c r="S48" i="33"/>
  <c r="S47" i="33"/>
  <c r="S46" i="33"/>
  <c r="S45" i="33"/>
  <c r="S44" i="33"/>
  <c r="S43" i="33"/>
  <c r="W38" i="33"/>
  <c r="W37" i="33"/>
  <c r="W36" i="33"/>
  <c r="W35" i="33"/>
  <c r="W34" i="33"/>
  <c r="W33" i="33"/>
  <c r="U38" i="33"/>
  <c r="U37" i="33"/>
  <c r="U36" i="33"/>
  <c r="U35" i="33"/>
  <c r="U34" i="33"/>
  <c r="U33" i="33"/>
  <c r="S38" i="33"/>
  <c r="S37" i="33"/>
  <c r="S36" i="33"/>
  <c r="S35" i="33"/>
  <c r="S34" i="33"/>
  <c r="S33" i="33"/>
  <c r="W28" i="33"/>
  <c r="W27" i="33"/>
  <c r="W26" i="33"/>
  <c r="W25" i="33"/>
  <c r="W24" i="33"/>
  <c r="W23" i="33"/>
  <c r="W22" i="33"/>
  <c r="W21" i="33"/>
  <c r="W20" i="33"/>
  <c r="W19" i="33"/>
  <c r="U28" i="33"/>
  <c r="U27" i="33"/>
  <c r="U26" i="33"/>
  <c r="U25" i="33"/>
  <c r="U24" i="33"/>
  <c r="U23" i="33"/>
  <c r="U22" i="33"/>
  <c r="U21" i="33"/>
  <c r="U20" i="33"/>
  <c r="U19" i="33"/>
  <c r="S28" i="33"/>
  <c r="S27" i="33"/>
  <c r="S26" i="33"/>
  <c r="S25" i="33"/>
  <c r="S24" i="33"/>
  <c r="S23" i="33"/>
  <c r="S22" i="33"/>
  <c r="S21" i="33"/>
  <c r="S20" i="33"/>
  <c r="S19" i="33"/>
  <c r="W14" i="33"/>
  <c r="W13" i="33"/>
  <c r="W12" i="33"/>
  <c r="W11" i="33"/>
  <c r="W10" i="33"/>
  <c r="W9" i="33"/>
  <c r="W8" i="33"/>
  <c r="W7" i="33"/>
  <c r="W6" i="33"/>
  <c r="U14" i="33"/>
  <c r="U13" i="33"/>
  <c r="U12" i="33"/>
  <c r="U11" i="33"/>
  <c r="U10" i="33"/>
  <c r="U9" i="33"/>
  <c r="U8" i="33"/>
  <c r="U7" i="33"/>
  <c r="U6" i="33"/>
  <c r="S14" i="33"/>
  <c r="S13" i="33"/>
  <c r="S12" i="33"/>
  <c r="S11" i="33"/>
  <c r="S10" i="33"/>
  <c r="S9" i="33"/>
  <c r="S8" i="33"/>
  <c r="S7" i="33"/>
  <c r="S6" i="33"/>
  <c r="S87" i="37"/>
  <c r="S86" i="37"/>
  <c r="S85" i="37"/>
  <c r="S84" i="37"/>
  <c r="S83" i="37"/>
  <c r="S82" i="37"/>
  <c r="S81" i="37"/>
  <c r="S80" i="37"/>
  <c r="S74" i="37"/>
  <c r="S73" i="37"/>
  <c r="Y73" i="37" s="1"/>
  <c r="S72" i="37"/>
  <c r="S75" i="37" s="1"/>
  <c r="S71" i="37"/>
  <c r="S70" i="37"/>
  <c r="S69" i="37"/>
  <c r="S68" i="37"/>
  <c r="S67" i="37"/>
  <c r="S66" i="37"/>
  <c r="S65" i="37"/>
  <c r="S64" i="37"/>
  <c r="S63" i="37"/>
  <c r="S57" i="37"/>
  <c r="S56" i="37"/>
  <c r="Y56" i="37" s="1"/>
  <c r="S55" i="37"/>
  <c r="S58" i="37" s="1"/>
  <c r="S54" i="37"/>
  <c r="S53" i="37"/>
  <c r="S52" i="37"/>
  <c r="S51" i="37"/>
  <c r="S50" i="37"/>
  <c r="S49" i="37"/>
  <c r="S48" i="37"/>
  <c r="S47" i="37"/>
  <c r="S46" i="37"/>
  <c r="U209" i="33"/>
  <c r="U210" i="33"/>
  <c r="U211" i="33"/>
  <c r="U212" i="33"/>
  <c r="U213" i="33"/>
  <c r="U214" i="33"/>
  <c r="U215" i="33"/>
  <c r="U208" i="33"/>
  <c r="X54" i="32"/>
  <c r="Z54" i="32"/>
  <c r="AB54" i="32"/>
  <c r="X55" i="32"/>
  <c r="Z55" i="32"/>
  <c r="AB55" i="32"/>
  <c r="X56" i="32"/>
  <c r="Z56" i="32"/>
  <c r="AB56" i="32"/>
  <c r="X57" i="32"/>
  <c r="Z57" i="32"/>
  <c r="AB57" i="32"/>
  <c r="X58" i="32"/>
  <c r="Z58" i="32"/>
  <c r="AB58" i="32"/>
  <c r="X59" i="32"/>
  <c r="Z59" i="32"/>
  <c r="AB59" i="32"/>
  <c r="X60" i="32"/>
  <c r="Z60" i="32"/>
  <c r="AB60" i="32"/>
  <c r="X23" i="32"/>
  <c r="T209" i="33" s="1"/>
  <c r="Z23" i="32"/>
  <c r="V209" i="33" s="1"/>
  <c r="AB23" i="32"/>
  <c r="X209" i="33" s="1"/>
  <c r="X24" i="32"/>
  <c r="T253" i="43" s="1"/>
  <c r="Z24" i="32"/>
  <c r="V210" i="33" s="1"/>
  <c r="AB24" i="32"/>
  <c r="X210" i="33" s="1"/>
  <c r="X25" i="32"/>
  <c r="T211" i="33" s="1"/>
  <c r="Z25" i="32"/>
  <c r="V211" i="33" s="1"/>
  <c r="AB25" i="32"/>
  <c r="X211" i="33" s="1"/>
  <c r="X26" i="32"/>
  <c r="T212" i="33" s="1"/>
  <c r="Z26" i="32"/>
  <c r="V212" i="33" s="1"/>
  <c r="AB26" i="32"/>
  <c r="X212" i="33" s="1"/>
  <c r="X27" i="32"/>
  <c r="T213" i="33" s="1"/>
  <c r="Z27" i="32"/>
  <c r="V213" i="33" s="1"/>
  <c r="AB27" i="32"/>
  <c r="X213" i="33" s="1"/>
  <c r="X28" i="32"/>
  <c r="T257" i="43" s="1"/>
  <c r="Z28" i="32"/>
  <c r="V214" i="33" s="1"/>
  <c r="AB28" i="32"/>
  <c r="X214" i="33" s="1"/>
  <c r="X29" i="32"/>
  <c r="T215" i="33" s="1"/>
  <c r="Z29" i="32"/>
  <c r="V215" i="33" s="1"/>
  <c r="AB29" i="32"/>
  <c r="X215" i="33" s="1"/>
  <c r="AB22" i="32"/>
  <c r="X208" i="33" s="1"/>
  <c r="AB19" i="32"/>
  <c r="X248" i="43" s="1"/>
  <c r="Z22" i="32"/>
  <c r="V208" i="33" s="1"/>
  <c r="X22" i="32"/>
  <c r="T208" i="33" s="1"/>
  <c r="X8" i="32"/>
  <c r="T237" i="43" s="1"/>
  <c r="Z8" i="32"/>
  <c r="AB8" i="32"/>
  <c r="X237" i="43" s="1"/>
  <c r="X9" i="32"/>
  <c r="Z9" i="32"/>
  <c r="V238" i="43" s="1"/>
  <c r="AB9" i="32"/>
  <c r="X10" i="32"/>
  <c r="T239" i="43" s="1"/>
  <c r="Z10" i="32"/>
  <c r="V239" i="43" s="1"/>
  <c r="AB10" i="32"/>
  <c r="X239" i="43" s="1"/>
  <c r="X11" i="32"/>
  <c r="Z11" i="32"/>
  <c r="V240" i="43" s="1"/>
  <c r="AB11" i="32"/>
  <c r="X12" i="32"/>
  <c r="T241" i="43" s="1"/>
  <c r="Z12" i="32"/>
  <c r="AB12" i="32"/>
  <c r="X241" i="43" s="1"/>
  <c r="X13" i="32"/>
  <c r="Z13" i="32"/>
  <c r="V242" i="43" s="1"/>
  <c r="AB13" i="32"/>
  <c r="X14" i="32"/>
  <c r="T243" i="43" s="1"/>
  <c r="Z14" i="32"/>
  <c r="V243" i="43" s="1"/>
  <c r="AB14" i="32"/>
  <c r="X243" i="43" s="1"/>
  <c r="X15" i="32"/>
  <c r="Z15" i="32"/>
  <c r="V244" i="43" s="1"/>
  <c r="AB15" i="32"/>
  <c r="X16" i="32"/>
  <c r="T245" i="43" s="1"/>
  <c r="Z16" i="32"/>
  <c r="AB16" i="32"/>
  <c r="X245" i="43" s="1"/>
  <c r="X17" i="32"/>
  <c r="Z17" i="32"/>
  <c r="V246" i="43" s="1"/>
  <c r="AB17" i="32"/>
  <c r="X18" i="32"/>
  <c r="T247" i="43" s="1"/>
  <c r="Z18" i="32"/>
  <c r="V247" i="43" s="1"/>
  <c r="AB18" i="32"/>
  <c r="X247" i="43" s="1"/>
  <c r="X19" i="32"/>
  <c r="Z19" i="32"/>
  <c r="V248" i="43" s="1"/>
  <c r="X20" i="7"/>
  <c r="Z20" i="7"/>
  <c r="AB20" i="7"/>
  <c r="X21" i="7"/>
  <c r="Z21" i="7"/>
  <c r="AB21" i="7"/>
  <c r="X22" i="7"/>
  <c r="Z22" i="7"/>
  <c r="AB22" i="7"/>
  <c r="X23" i="7"/>
  <c r="Z23" i="7"/>
  <c r="AB23" i="7"/>
  <c r="X24" i="7"/>
  <c r="Z24" i="7"/>
  <c r="AB24" i="7"/>
  <c r="X25" i="7"/>
  <c r="Z25" i="7"/>
  <c r="AB25" i="7"/>
  <c r="X26" i="7"/>
  <c r="Z26" i="7"/>
  <c r="AB26" i="7"/>
  <c r="AB19" i="7"/>
  <c r="Z19" i="7"/>
  <c r="X19" i="7"/>
  <c r="X8" i="7"/>
  <c r="Z8" i="7"/>
  <c r="AB8" i="7"/>
  <c r="X9" i="7"/>
  <c r="Z9" i="7"/>
  <c r="AB9" i="7"/>
  <c r="X10" i="7"/>
  <c r="Z10" i="7"/>
  <c r="AB10" i="7"/>
  <c r="X11" i="7"/>
  <c r="Z11" i="7"/>
  <c r="AB11" i="7"/>
  <c r="X12" i="7"/>
  <c r="Z12" i="7"/>
  <c r="AB12" i="7"/>
  <c r="X13" i="7"/>
  <c r="Z13" i="7"/>
  <c r="AB13" i="7"/>
  <c r="X14" i="7"/>
  <c r="Z14" i="7"/>
  <c r="AB14" i="7"/>
  <c r="X8" i="14"/>
  <c r="Z8" i="14"/>
  <c r="AB8" i="14"/>
  <c r="X9" i="14"/>
  <c r="Z9" i="14"/>
  <c r="AB9" i="14"/>
  <c r="X8" i="13"/>
  <c r="Z8" i="13"/>
  <c r="AB8" i="13"/>
  <c r="X9" i="13"/>
  <c r="Z9" i="13"/>
  <c r="AB9" i="13"/>
  <c r="X10" i="13"/>
  <c r="Z10" i="13"/>
  <c r="AB10" i="13"/>
  <c r="X11" i="13"/>
  <c r="Z11" i="13"/>
  <c r="AB11" i="13"/>
  <c r="X8" i="30"/>
  <c r="Z8" i="30"/>
  <c r="AB8" i="30"/>
  <c r="X8" i="20"/>
  <c r="Z8" i="20"/>
  <c r="AB8" i="20"/>
  <c r="X9" i="20"/>
  <c r="Z9" i="20"/>
  <c r="AB9" i="20"/>
  <c r="X10" i="20"/>
  <c r="Z10" i="20"/>
  <c r="AB10" i="20"/>
  <c r="X11" i="20"/>
  <c r="Z11" i="20"/>
  <c r="AB11" i="20"/>
  <c r="X12" i="20"/>
  <c r="Z12" i="20"/>
  <c r="AB12" i="20"/>
  <c r="X13" i="20"/>
  <c r="Z13" i="20"/>
  <c r="AB13" i="20"/>
  <c r="X8" i="12"/>
  <c r="Z8" i="12"/>
  <c r="AB8" i="12"/>
  <c r="X9" i="12"/>
  <c r="Z9" i="12"/>
  <c r="AB9" i="12"/>
  <c r="X11" i="12"/>
  <c r="Z11" i="12"/>
  <c r="AB11" i="12"/>
  <c r="X12" i="12"/>
  <c r="Z12" i="12"/>
  <c r="AB12" i="12"/>
  <c r="X13" i="12"/>
  <c r="Z13" i="12"/>
  <c r="AB13" i="12"/>
  <c r="X14" i="12"/>
  <c r="Z14" i="12"/>
  <c r="AB14" i="12"/>
  <c r="X8" i="11"/>
  <c r="Z8" i="11"/>
  <c r="AB8" i="11"/>
  <c r="X9" i="11"/>
  <c r="Z9" i="11"/>
  <c r="AB9" i="11"/>
  <c r="X10" i="11"/>
  <c r="Z10" i="11"/>
  <c r="AB10" i="11"/>
  <c r="X11" i="11"/>
  <c r="Z11" i="11"/>
  <c r="AB11" i="11"/>
  <c r="X8" i="10"/>
  <c r="Z8" i="10"/>
  <c r="AB8" i="10"/>
  <c r="X9" i="10"/>
  <c r="Z9" i="10"/>
  <c r="AB9" i="10"/>
  <c r="X10" i="10"/>
  <c r="Z10" i="10"/>
  <c r="AB10" i="10"/>
  <c r="X11" i="10"/>
  <c r="Z11" i="10"/>
  <c r="AB11" i="10"/>
  <c r="X8" i="9"/>
  <c r="Z8" i="9"/>
  <c r="AB8" i="9"/>
  <c r="X9" i="9"/>
  <c r="Z9" i="9"/>
  <c r="AB9" i="9"/>
  <c r="X10" i="9"/>
  <c r="Z10" i="9"/>
  <c r="AB10" i="9"/>
  <c r="X11" i="9"/>
  <c r="Z11" i="9"/>
  <c r="AB11" i="9"/>
  <c r="X12" i="9"/>
  <c r="Z12" i="9"/>
  <c r="AB12" i="9"/>
  <c r="X8" i="8"/>
  <c r="Z8" i="8"/>
  <c r="AB8" i="8"/>
  <c r="X9" i="8"/>
  <c r="Z9" i="8"/>
  <c r="AB9" i="8"/>
  <c r="X10" i="8"/>
  <c r="Z10" i="8"/>
  <c r="AB10" i="8"/>
  <c r="X11" i="8"/>
  <c r="Z11" i="8"/>
  <c r="AB11" i="8"/>
  <c r="X8" i="6"/>
  <c r="Z8" i="6"/>
  <c r="AB8" i="6"/>
  <c r="X9" i="6"/>
  <c r="Z9" i="6"/>
  <c r="AB9" i="6"/>
  <c r="X10" i="6"/>
  <c r="Z10" i="6"/>
  <c r="AB10" i="6"/>
  <c r="X11" i="6"/>
  <c r="Z11" i="6"/>
  <c r="AB11" i="6"/>
  <c r="X12" i="6"/>
  <c r="Z12" i="6"/>
  <c r="AB12" i="6"/>
  <c r="X8" i="19"/>
  <c r="Z8" i="19"/>
  <c r="AB8" i="19"/>
  <c r="X9" i="19"/>
  <c r="Z9" i="19"/>
  <c r="AB9" i="19"/>
  <c r="X10" i="19"/>
  <c r="Z10" i="19"/>
  <c r="AB10" i="19"/>
  <c r="X11" i="19"/>
  <c r="Z11" i="19"/>
  <c r="AB11" i="19"/>
  <c r="X12" i="19"/>
  <c r="Z12" i="19"/>
  <c r="AB12" i="19"/>
  <c r="X13" i="19"/>
  <c r="Z13" i="19"/>
  <c r="AB13" i="19"/>
  <c r="X14" i="19"/>
  <c r="Z14" i="19"/>
  <c r="AB14" i="19"/>
  <c r="X15" i="19"/>
  <c r="Z15" i="19"/>
  <c r="AB15" i="19"/>
  <c r="X8" i="5"/>
  <c r="Z8" i="5"/>
  <c r="AB8" i="5"/>
  <c r="X9" i="5"/>
  <c r="Z9" i="5"/>
  <c r="AB9" i="5"/>
  <c r="X10" i="5"/>
  <c r="Z10" i="5"/>
  <c r="AB10" i="5"/>
  <c r="X11" i="5"/>
  <c r="Z11" i="5"/>
  <c r="AB11" i="5"/>
  <c r="T88" i="33"/>
  <c r="AB53" i="32"/>
  <c r="Z53" i="32"/>
  <c r="X53" i="32"/>
  <c r="AB7" i="32"/>
  <c r="Z7" i="32"/>
  <c r="V236" i="43" s="1"/>
  <c r="X7" i="32"/>
  <c r="AB7" i="7"/>
  <c r="Z7" i="7"/>
  <c r="X7" i="7"/>
  <c r="AB7" i="44"/>
  <c r="Z7" i="44"/>
  <c r="V276" i="43" s="1"/>
  <c r="X7" i="44"/>
  <c r="AB7" i="31"/>
  <c r="Z7" i="31"/>
  <c r="X7" i="31"/>
  <c r="AB7" i="13"/>
  <c r="Z7" i="13"/>
  <c r="X7" i="13"/>
  <c r="AB7" i="29"/>
  <c r="Z7" i="29"/>
  <c r="X7" i="29"/>
  <c r="AB7" i="30"/>
  <c r="Z7" i="30"/>
  <c r="X7" i="30"/>
  <c r="AB7" i="12"/>
  <c r="Z7" i="12"/>
  <c r="X7" i="12"/>
  <c r="AB7" i="11"/>
  <c r="Z7" i="11"/>
  <c r="X7" i="11"/>
  <c r="AB7" i="10"/>
  <c r="Z7" i="10"/>
  <c r="X7" i="10"/>
  <c r="AB7" i="9"/>
  <c r="Z7" i="9"/>
  <c r="X7" i="9"/>
  <c r="AB7" i="25"/>
  <c r="Z7" i="25"/>
  <c r="X7" i="25"/>
  <c r="AB7" i="8"/>
  <c r="Z7" i="8"/>
  <c r="X7" i="8"/>
  <c r="AB7" i="6"/>
  <c r="Z7" i="6"/>
  <c r="X7" i="6"/>
  <c r="AB7" i="19"/>
  <c r="Z7" i="19"/>
  <c r="X7" i="19"/>
  <c r="AB7" i="5"/>
  <c r="Z7" i="5"/>
  <c r="X7" i="5"/>
  <c r="X9" i="4"/>
  <c r="Z9" i="4"/>
  <c r="AB9" i="4"/>
  <c r="X10" i="4"/>
  <c r="Z10" i="4"/>
  <c r="AB10" i="4"/>
  <c r="X11" i="4"/>
  <c r="Z11" i="4"/>
  <c r="AB11" i="4"/>
  <c r="X12" i="4"/>
  <c r="Z12" i="4"/>
  <c r="AB12" i="4"/>
  <c r="W88" i="37"/>
  <c r="U88" i="37"/>
  <c r="W75" i="37"/>
  <c r="U75" i="37"/>
  <c r="W58" i="37"/>
  <c r="U58" i="37"/>
  <c r="Y81" i="37"/>
  <c r="Y82" i="37"/>
  <c r="Y83" i="37"/>
  <c r="Y84" i="37"/>
  <c r="Y85" i="37"/>
  <c r="Y86" i="37"/>
  <c r="Y87" i="37"/>
  <c r="Y64" i="37"/>
  <c r="Y65" i="37"/>
  <c r="Y66" i="37"/>
  <c r="Y67" i="37"/>
  <c r="Y68" i="37"/>
  <c r="Y69" i="37"/>
  <c r="Y70" i="37"/>
  <c r="Y71" i="37"/>
  <c r="Y72" i="37"/>
  <c r="Y74" i="37"/>
  <c r="Y63" i="37"/>
  <c r="Y47" i="37"/>
  <c r="Y48" i="37"/>
  <c r="Y49" i="37"/>
  <c r="Y50" i="37"/>
  <c r="Y51" i="37"/>
  <c r="Y52" i="37"/>
  <c r="Y53" i="37"/>
  <c r="Y54" i="37"/>
  <c r="Y55" i="37"/>
  <c r="Y57" i="37"/>
  <c r="Y28" i="21"/>
  <c r="AE26" i="21"/>
  <c r="AF26" i="21" s="1"/>
  <c r="AE27" i="21"/>
  <c r="AF27" i="21" s="1"/>
  <c r="AE25" i="21"/>
  <c r="AF25" i="21" s="1"/>
  <c r="AE61" i="32"/>
  <c r="AA8" i="44"/>
  <c r="Y8" i="44"/>
  <c r="W8" i="44"/>
  <c r="AA8" i="31"/>
  <c r="Y8" i="31"/>
  <c r="AE8" i="31" s="1"/>
  <c r="W8" i="31"/>
  <c r="AA8" i="29"/>
  <c r="Y8" i="29"/>
  <c r="W8" i="29"/>
  <c r="AA11" i="25"/>
  <c r="Y11" i="25"/>
  <c r="W11" i="25"/>
  <c r="W13" i="6"/>
  <c r="W277" i="43"/>
  <c r="U277" i="43"/>
  <c r="S277" i="43"/>
  <c r="S31" i="43" s="1"/>
  <c r="X276" i="43"/>
  <c r="W276" i="43"/>
  <c r="U276" i="43"/>
  <c r="T276" i="43"/>
  <c r="S276" i="43"/>
  <c r="Y270" i="43"/>
  <c r="Y269" i="43"/>
  <c r="Y268" i="43"/>
  <c r="Y267" i="43"/>
  <c r="Y266" i="43"/>
  <c r="Y265" i="43"/>
  <c r="W272" i="43"/>
  <c r="U272" i="43"/>
  <c r="W258" i="43"/>
  <c r="V258" i="43"/>
  <c r="U258" i="43"/>
  <c r="T258" i="43"/>
  <c r="S258" i="43"/>
  <c r="X257" i="43"/>
  <c r="W257" i="43"/>
  <c r="V257" i="43"/>
  <c r="U257" i="43"/>
  <c r="S257" i="43"/>
  <c r="X256" i="43"/>
  <c r="W256" i="43"/>
  <c r="V256" i="43"/>
  <c r="U256" i="43"/>
  <c r="T256" i="43"/>
  <c r="S256" i="43"/>
  <c r="X255" i="43"/>
  <c r="W255" i="43"/>
  <c r="V255" i="43"/>
  <c r="U255" i="43"/>
  <c r="S255" i="43"/>
  <c r="W254" i="43"/>
  <c r="V254" i="43"/>
  <c r="U254" i="43"/>
  <c r="T254" i="43"/>
  <c r="S254" i="43"/>
  <c r="X253" i="43"/>
  <c r="W253" i="43"/>
  <c r="V253" i="43"/>
  <c r="U253" i="43"/>
  <c r="S253" i="43"/>
  <c r="X252" i="43"/>
  <c r="W252" i="43"/>
  <c r="V252" i="43"/>
  <c r="U252" i="43"/>
  <c r="T252" i="43"/>
  <c r="S252" i="43"/>
  <c r="X251" i="43"/>
  <c r="W251" i="43"/>
  <c r="V251" i="43"/>
  <c r="U251" i="43"/>
  <c r="T251" i="43"/>
  <c r="S251" i="43"/>
  <c r="X249" i="43"/>
  <c r="W249" i="43"/>
  <c r="V249" i="43"/>
  <c r="U249" i="43"/>
  <c r="T249" i="43"/>
  <c r="S249" i="43"/>
  <c r="W248" i="43"/>
  <c r="U248" i="43"/>
  <c r="T248" i="43"/>
  <c r="S248" i="43"/>
  <c r="W247" i="43"/>
  <c r="U247" i="43"/>
  <c r="S247" i="43"/>
  <c r="X246" i="43"/>
  <c r="W246" i="43"/>
  <c r="U246" i="43"/>
  <c r="T246" i="43"/>
  <c r="S246" i="43"/>
  <c r="W245" i="43"/>
  <c r="V245" i="43"/>
  <c r="U245" i="43"/>
  <c r="S245" i="43"/>
  <c r="X244" i="43"/>
  <c r="W244" i="43"/>
  <c r="U244" i="43"/>
  <c r="T244" i="43"/>
  <c r="S244" i="43"/>
  <c r="W243" i="43"/>
  <c r="U243" i="43"/>
  <c r="S243" i="43"/>
  <c r="X242" i="43"/>
  <c r="W242" i="43"/>
  <c r="U242" i="43"/>
  <c r="T242" i="43"/>
  <c r="S242" i="43"/>
  <c r="W241" i="43"/>
  <c r="V241" i="43"/>
  <c r="U241" i="43"/>
  <c r="S241" i="43"/>
  <c r="X240" i="43"/>
  <c r="W240" i="43"/>
  <c r="U240" i="43"/>
  <c r="T240" i="43"/>
  <c r="S240" i="43"/>
  <c r="W239" i="43"/>
  <c r="U239" i="43"/>
  <c r="S239" i="43"/>
  <c r="X238" i="43"/>
  <c r="W238" i="43"/>
  <c r="U238" i="43"/>
  <c r="T238" i="43"/>
  <c r="S238" i="43"/>
  <c r="W237" i="43"/>
  <c r="V237" i="43"/>
  <c r="U237" i="43"/>
  <c r="S237" i="43"/>
  <c r="X236" i="43"/>
  <c r="W236" i="43"/>
  <c r="U236" i="43"/>
  <c r="T236" i="43"/>
  <c r="S236" i="43"/>
  <c r="W232" i="43"/>
  <c r="X232" i="43" s="1"/>
  <c r="U232" i="43"/>
  <c r="V232" i="43" s="1"/>
  <c r="V35" i="43" s="1"/>
  <c r="S232" i="43"/>
  <c r="W226" i="43"/>
  <c r="U226" i="43"/>
  <c r="S226" i="43"/>
  <c r="W225" i="43"/>
  <c r="U225" i="43"/>
  <c r="S225" i="43"/>
  <c r="W224" i="43"/>
  <c r="U224" i="43"/>
  <c r="S224" i="43"/>
  <c r="W219" i="43"/>
  <c r="U219" i="43"/>
  <c r="S219" i="43"/>
  <c r="W218" i="43"/>
  <c r="U218" i="43"/>
  <c r="S218" i="43"/>
  <c r="W217" i="43"/>
  <c r="U217" i="43"/>
  <c r="S217" i="43"/>
  <c r="W216" i="43"/>
  <c r="U216" i="43"/>
  <c r="S216" i="43"/>
  <c r="W215" i="43"/>
  <c r="U215" i="43"/>
  <c r="S215" i="43"/>
  <c r="W210" i="43"/>
  <c r="U210" i="43"/>
  <c r="S210" i="43"/>
  <c r="W209" i="43"/>
  <c r="U209" i="43"/>
  <c r="S209" i="43"/>
  <c r="W208" i="43"/>
  <c r="U208" i="43"/>
  <c r="S208" i="43"/>
  <c r="W207" i="43"/>
  <c r="U207" i="43"/>
  <c r="S207" i="43"/>
  <c r="W206" i="43"/>
  <c r="U206" i="43"/>
  <c r="S206" i="43"/>
  <c r="W205" i="43"/>
  <c r="U205" i="43"/>
  <c r="S205" i="43"/>
  <c r="W204" i="43"/>
  <c r="U204" i="43"/>
  <c r="S204" i="43"/>
  <c r="W200" i="43"/>
  <c r="U200" i="43"/>
  <c r="S200" i="43"/>
  <c r="S29" i="43" s="1"/>
  <c r="W194" i="43"/>
  <c r="U194" i="43"/>
  <c r="S194" i="43"/>
  <c r="W193" i="43"/>
  <c r="U193" i="43"/>
  <c r="S193" i="43"/>
  <c r="W188" i="43"/>
  <c r="U188" i="43"/>
  <c r="S188" i="43"/>
  <c r="W187" i="43"/>
  <c r="U187" i="43"/>
  <c r="S187" i="43"/>
  <c r="W186" i="43"/>
  <c r="U186" i="43"/>
  <c r="S186" i="43"/>
  <c r="W185" i="43"/>
  <c r="U185" i="43"/>
  <c r="S185" i="43"/>
  <c r="W184" i="43"/>
  <c r="U184" i="43"/>
  <c r="S184" i="43"/>
  <c r="W183" i="43"/>
  <c r="U183" i="43"/>
  <c r="S183" i="43"/>
  <c r="W182" i="43"/>
  <c r="U182" i="43"/>
  <c r="S182" i="43"/>
  <c r="W181" i="43"/>
  <c r="U181" i="43"/>
  <c r="S181" i="43"/>
  <c r="W176" i="43"/>
  <c r="U176" i="43"/>
  <c r="S176" i="43"/>
  <c r="W175" i="43"/>
  <c r="U175" i="43"/>
  <c r="S175" i="43"/>
  <c r="W174" i="43"/>
  <c r="U174" i="43"/>
  <c r="S174" i="43"/>
  <c r="W173" i="43"/>
  <c r="U173" i="43"/>
  <c r="S173" i="43"/>
  <c r="W172" i="43"/>
  <c r="W177" i="43" s="1"/>
  <c r="W18" i="43" s="1"/>
  <c r="U172" i="43"/>
  <c r="S172" i="43"/>
  <c r="W167" i="43"/>
  <c r="U167" i="43"/>
  <c r="S167" i="43"/>
  <c r="W166" i="43"/>
  <c r="U166" i="43"/>
  <c r="S166" i="43"/>
  <c r="W165" i="43"/>
  <c r="U165" i="43"/>
  <c r="S165" i="43"/>
  <c r="W164" i="43"/>
  <c r="U164" i="43"/>
  <c r="S164" i="43"/>
  <c r="W163" i="43"/>
  <c r="U163" i="43"/>
  <c r="S163" i="43"/>
  <c r="W158" i="43"/>
  <c r="U158" i="43"/>
  <c r="S158" i="43"/>
  <c r="W157" i="43"/>
  <c r="U157" i="43"/>
  <c r="S157" i="43"/>
  <c r="W156" i="43"/>
  <c r="U156" i="43"/>
  <c r="S156" i="43"/>
  <c r="W155" i="43"/>
  <c r="U155" i="43"/>
  <c r="S155" i="43"/>
  <c r="W154" i="43"/>
  <c r="U154" i="43"/>
  <c r="S154" i="43"/>
  <c r="W153" i="43"/>
  <c r="U153" i="43"/>
  <c r="S153" i="43"/>
  <c r="W140" i="43"/>
  <c r="U140" i="43"/>
  <c r="S140" i="43"/>
  <c r="W139" i="43"/>
  <c r="U139" i="43"/>
  <c r="S139" i="43"/>
  <c r="W138" i="43"/>
  <c r="U138" i="43"/>
  <c r="S138" i="43"/>
  <c r="W137" i="43"/>
  <c r="U137" i="43"/>
  <c r="S137" i="43"/>
  <c r="W136" i="43"/>
  <c r="U136" i="43"/>
  <c r="S136" i="43"/>
  <c r="W131" i="43"/>
  <c r="U131" i="43"/>
  <c r="S131" i="43"/>
  <c r="W130" i="43"/>
  <c r="U130" i="43"/>
  <c r="S130" i="43"/>
  <c r="W129" i="43"/>
  <c r="U129" i="43"/>
  <c r="S129" i="43"/>
  <c r="W128" i="43"/>
  <c r="U128" i="43"/>
  <c r="S128" i="43"/>
  <c r="W127" i="43"/>
  <c r="U127" i="43"/>
  <c r="S127" i="43"/>
  <c r="W126" i="43"/>
  <c r="U126" i="43"/>
  <c r="S126" i="43"/>
  <c r="W125" i="43"/>
  <c r="U125" i="43"/>
  <c r="S125" i="43"/>
  <c r="W120" i="43"/>
  <c r="U120" i="43"/>
  <c r="S120" i="43"/>
  <c r="W119" i="43"/>
  <c r="U119" i="43"/>
  <c r="S119" i="43"/>
  <c r="W118" i="43"/>
  <c r="U118" i="43"/>
  <c r="S118" i="43"/>
  <c r="W117" i="43"/>
  <c r="U117" i="43"/>
  <c r="S117" i="43"/>
  <c r="W116" i="43"/>
  <c r="U116" i="43"/>
  <c r="S116" i="43"/>
  <c r="W115" i="43"/>
  <c r="U115" i="43"/>
  <c r="S115" i="43"/>
  <c r="W114" i="43"/>
  <c r="U114" i="43"/>
  <c r="S114" i="43"/>
  <c r="W113" i="43"/>
  <c r="U113" i="43"/>
  <c r="S113" i="43"/>
  <c r="W108" i="43"/>
  <c r="U108" i="43"/>
  <c r="S108" i="43"/>
  <c r="W107" i="43"/>
  <c r="U107" i="43"/>
  <c r="S107" i="43"/>
  <c r="W106" i="43"/>
  <c r="U106" i="43"/>
  <c r="S106" i="43"/>
  <c r="W105" i="43"/>
  <c r="U105" i="43"/>
  <c r="S105" i="43"/>
  <c r="W104" i="43"/>
  <c r="U104" i="43"/>
  <c r="S104" i="43"/>
  <c r="W103" i="43"/>
  <c r="U103" i="43"/>
  <c r="S103" i="43"/>
  <c r="W98" i="43"/>
  <c r="U98" i="43"/>
  <c r="S98" i="43"/>
  <c r="W97" i="43"/>
  <c r="U97" i="43"/>
  <c r="S97" i="43"/>
  <c r="W96" i="43"/>
  <c r="U96" i="43"/>
  <c r="S96" i="43"/>
  <c r="W95" i="43"/>
  <c r="U95" i="43"/>
  <c r="S95" i="43"/>
  <c r="W94" i="43"/>
  <c r="U94" i="43"/>
  <c r="S94" i="43"/>
  <c r="W93" i="43"/>
  <c r="U93" i="43"/>
  <c r="S93" i="43"/>
  <c r="W92" i="43"/>
  <c r="U92" i="43"/>
  <c r="S92" i="43"/>
  <c r="W91" i="43"/>
  <c r="U91" i="43"/>
  <c r="S91" i="43"/>
  <c r="W86" i="43"/>
  <c r="U86" i="43"/>
  <c r="S86" i="43"/>
  <c r="W85" i="43"/>
  <c r="U85" i="43"/>
  <c r="S85" i="43"/>
  <c r="W84" i="43"/>
  <c r="U84" i="43"/>
  <c r="S84" i="43"/>
  <c r="W83" i="43"/>
  <c r="U83" i="43"/>
  <c r="S83" i="43"/>
  <c r="W78" i="43"/>
  <c r="U78" i="43"/>
  <c r="S78" i="43"/>
  <c r="W77" i="43"/>
  <c r="U77" i="43"/>
  <c r="S77" i="43"/>
  <c r="W76" i="43"/>
  <c r="U76" i="43"/>
  <c r="S76" i="43"/>
  <c r="W75" i="43"/>
  <c r="U75" i="43"/>
  <c r="S75" i="43"/>
  <c r="W74" i="43"/>
  <c r="U74" i="43"/>
  <c r="S74" i="43"/>
  <c r="W73" i="43"/>
  <c r="U73" i="43"/>
  <c r="S73" i="43"/>
  <c r="W67" i="43"/>
  <c r="U67" i="43"/>
  <c r="S67" i="43"/>
  <c r="W66" i="43"/>
  <c r="U66" i="43"/>
  <c r="S66" i="43"/>
  <c r="W65" i="43"/>
  <c r="U65" i="43"/>
  <c r="S65" i="43"/>
  <c r="W64" i="43"/>
  <c r="U64" i="43"/>
  <c r="S64" i="43"/>
  <c r="W63" i="43"/>
  <c r="U63" i="43"/>
  <c r="S63" i="43"/>
  <c r="W62" i="43"/>
  <c r="U62" i="43"/>
  <c r="S62" i="43"/>
  <c r="W61" i="43"/>
  <c r="U61" i="43"/>
  <c r="S61" i="43"/>
  <c r="W60" i="43"/>
  <c r="U60" i="43"/>
  <c r="S60" i="43"/>
  <c r="W59" i="43"/>
  <c r="U59" i="43"/>
  <c r="S59" i="43"/>
  <c r="W58" i="43"/>
  <c r="U58" i="43"/>
  <c r="S58" i="43"/>
  <c r="W53" i="43"/>
  <c r="U53" i="43"/>
  <c r="S53" i="43"/>
  <c r="W52" i="43"/>
  <c r="U52" i="43"/>
  <c r="S52" i="43"/>
  <c r="W51" i="43"/>
  <c r="U51" i="43"/>
  <c r="S51" i="43"/>
  <c r="W50" i="43"/>
  <c r="U50" i="43"/>
  <c r="S50" i="43"/>
  <c r="W49" i="43"/>
  <c r="U49" i="43"/>
  <c r="S49" i="43"/>
  <c r="W48" i="43"/>
  <c r="U48" i="43"/>
  <c r="S48" i="43"/>
  <c r="Y48" i="43" s="1"/>
  <c r="W47" i="43"/>
  <c r="U47" i="43"/>
  <c r="S47" i="43"/>
  <c r="W46" i="43"/>
  <c r="U46" i="43"/>
  <c r="S46" i="43"/>
  <c r="Y46" i="43" s="1"/>
  <c r="W45" i="43"/>
  <c r="U45" i="43"/>
  <c r="S45" i="43"/>
  <c r="X35" i="43"/>
  <c r="U35" i="43"/>
  <c r="S35" i="43"/>
  <c r="W31" i="43"/>
  <c r="U31" i="43"/>
  <c r="W29" i="43"/>
  <c r="U29" i="43"/>
  <c r="AE54" i="32"/>
  <c r="AF54" i="32" s="1"/>
  <c r="AE55" i="32"/>
  <c r="AF55" i="32" s="1"/>
  <c r="AE56" i="32"/>
  <c r="AF56" i="32" s="1"/>
  <c r="AE57" i="32"/>
  <c r="AF57" i="32" s="1"/>
  <c r="AE58" i="32"/>
  <c r="AF58" i="32" s="1"/>
  <c r="AE59" i="32"/>
  <c r="AF59" i="32" s="1"/>
  <c r="AE60" i="32"/>
  <c r="AF60" i="32" s="1"/>
  <c r="AE53" i="32"/>
  <c r="AF53" i="32" s="1"/>
  <c r="AA21" i="32"/>
  <c r="Y21" i="32"/>
  <c r="W21" i="32"/>
  <c r="Y30" i="32"/>
  <c r="W30" i="32"/>
  <c r="S216" i="33" s="1"/>
  <c r="AE22" i="32"/>
  <c r="AF22" i="32" s="1"/>
  <c r="Z251" i="43" s="1"/>
  <c r="AE23" i="32"/>
  <c r="AF23" i="32" s="1"/>
  <c r="Z252" i="43" s="1"/>
  <c r="AE24" i="32"/>
  <c r="AF24" i="32" s="1"/>
  <c r="Z253" i="43" s="1"/>
  <c r="AE25" i="32"/>
  <c r="AF25" i="32" s="1"/>
  <c r="Z254" i="43" s="1"/>
  <c r="AE26" i="32"/>
  <c r="AF26" i="32" s="1"/>
  <c r="Z255" i="43" s="1"/>
  <c r="AE27" i="32"/>
  <c r="AF27" i="32" s="1"/>
  <c r="Z256" i="43" s="1"/>
  <c r="AE28" i="32"/>
  <c r="AF28" i="32" s="1"/>
  <c r="Z257" i="43" s="1"/>
  <c r="AE29" i="32"/>
  <c r="AF29" i="32" s="1"/>
  <c r="Z258" i="43" s="1"/>
  <c r="AE20" i="32"/>
  <c r="Y249" i="43" s="1"/>
  <c r="AF20" i="32"/>
  <c r="Z249" i="43" s="1"/>
  <c r="AE8" i="32"/>
  <c r="AF8" i="32" s="1"/>
  <c r="Z237" i="43" s="1"/>
  <c r="AE9" i="32"/>
  <c r="AF9" i="32" s="1"/>
  <c r="Z238" i="43" s="1"/>
  <c r="AE10" i="32"/>
  <c r="AF10" i="32" s="1"/>
  <c r="Z239" i="43" s="1"/>
  <c r="AE11" i="32"/>
  <c r="AF11" i="32" s="1"/>
  <c r="Z240" i="43" s="1"/>
  <c r="AE12" i="32"/>
  <c r="AF12" i="32" s="1"/>
  <c r="Z241" i="43" s="1"/>
  <c r="AE13" i="32"/>
  <c r="AF13" i="32" s="1"/>
  <c r="Z242" i="43" s="1"/>
  <c r="AE14" i="32"/>
  <c r="AF14" i="32" s="1"/>
  <c r="Z243" i="43" s="1"/>
  <c r="AE15" i="32"/>
  <c r="AF15" i="32" s="1"/>
  <c r="Z244" i="43" s="1"/>
  <c r="AE16" i="32"/>
  <c r="AF16" i="32" s="1"/>
  <c r="Z245" i="43" s="1"/>
  <c r="AE17" i="32"/>
  <c r="AF17" i="32" s="1"/>
  <c r="Z246" i="43" s="1"/>
  <c r="AE18" i="32"/>
  <c r="AF18" i="32" s="1"/>
  <c r="Z247" i="43" s="1"/>
  <c r="AE19" i="32"/>
  <c r="AF19" i="32" s="1"/>
  <c r="Z248" i="43" s="1"/>
  <c r="AE7" i="32"/>
  <c r="AE20" i="7"/>
  <c r="AF20" i="7" s="1"/>
  <c r="AE21" i="7"/>
  <c r="AF21" i="7" s="1"/>
  <c r="AE22" i="7"/>
  <c r="AF22" i="7" s="1"/>
  <c r="AE23" i="7"/>
  <c r="AF23" i="7" s="1"/>
  <c r="AE24" i="7"/>
  <c r="AF24" i="7" s="1"/>
  <c r="AE25" i="7"/>
  <c r="AF25" i="7" s="1"/>
  <c r="AE26" i="7"/>
  <c r="AF26" i="7" s="1"/>
  <c r="AE27" i="7"/>
  <c r="AE19" i="7"/>
  <c r="AF19" i="7" s="1"/>
  <c r="AE8" i="7"/>
  <c r="AF8" i="7" s="1"/>
  <c r="AE9" i="7"/>
  <c r="AF9" i="7" s="1"/>
  <c r="AE10" i="7"/>
  <c r="AF10" i="7" s="1"/>
  <c r="AE11" i="7"/>
  <c r="AF11" i="7" s="1"/>
  <c r="AE12" i="7"/>
  <c r="AF12" i="7" s="1"/>
  <c r="AE13" i="7"/>
  <c r="AF13" i="7" s="1"/>
  <c r="AE14" i="7"/>
  <c r="AF14" i="7" s="1"/>
  <c r="AE15" i="7"/>
  <c r="AE7" i="7"/>
  <c r="AF7" i="7" s="1"/>
  <c r="AE8" i="44"/>
  <c r="Y277" i="43" s="1"/>
  <c r="Y31" i="43" s="1"/>
  <c r="AE7" i="44"/>
  <c r="AF7" i="44" s="1"/>
  <c r="Z276" i="43" s="1"/>
  <c r="AF6" i="44"/>
  <c r="AE7" i="31"/>
  <c r="AF7" i="31" s="1"/>
  <c r="AF6" i="31"/>
  <c r="AE8" i="14"/>
  <c r="AF8" i="14" s="1"/>
  <c r="AE9" i="14"/>
  <c r="AF9" i="14" s="1"/>
  <c r="AE10" i="14"/>
  <c r="AE7" i="14"/>
  <c r="AE8" i="13"/>
  <c r="AF8" i="13" s="1"/>
  <c r="AE9" i="13"/>
  <c r="AF9" i="13" s="1"/>
  <c r="AE10" i="13"/>
  <c r="AF10" i="13" s="1"/>
  <c r="AE11" i="13"/>
  <c r="AF11" i="13" s="1"/>
  <c r="AE12" i="13"/>
  <c r="AE7" i="13"/>
  <c r="AF7" i="13" s="1"/>
  <c r="AE8" i="29"/>
  <c r="AE7" i="29"/>
  <c r="AF7" i="29" s="1"/>
  <c r="AE8" i="30"/>
  <c r="AF8" i="30" s="1"/>
  <c r="AE9" i="30"/>
  <c r="AE7" i="30"/>
  <c r="AF7" i="30" s="1"/>
  <c r="AE8" i="20"/>
  <c r="AF8" i="20" s="1"/>
  <c r="AE9" i="20"/>
  <c r="AF9" i="20" s="1"/>
  <c r="AE10" i="20"/>
  <c r="AF10" i="20" s="1"/>
  <c r="AE11" i="20"/>
  <c r="AF11" i="20" s="1"/>
  <c r="AE12" i="20"/>
  <c r="AF12" i="20" s="1"/>
  <c r="AE13" i="20"/>
  <c r="AF13" i="20" s="1"/>
  <c r="AE14" i="20"/>
  <c r="AE7" i="20"/>
  <c r="AE8" i="12"/>
  <c r="AF8" i="12" s="1"/>
  <c r="AE9" i="12"/>
  <c r="AF9" i="12" s="1"/>
  <c r="AE10" i="12"/>
  <c r="AE11" i="12"/>
  <c r="AF11" i="12" s="1"/>
  <c r="AE12" i="12"/>
  <c r="AF12" i="12" s="1"/>
  <c r="AE13" i="12"/>
  <c r="AF13" i="12" s="1"/>
  <c r="AE14" i="12"/>
  <c r="AF14" i="12" s="1"/>
  <c r="AE15" i="12"/>
  <c r="AE7" i="12"/>
  <c r="AF7" i="12" s="1"/>
  <c r="AF6" i="12"/>
  <c r="AE8" i="11"/>
  <c r="AF8" i="11" s="1"/>
  <c r="AE9" i="11"/>
  <c r="AF9" i="11" s="1"/>
  <c r="AE10" i="11"/>
  <c r="AF10" i="11" s="1"/>
  <c r="AE11" i="11"/>
  <c r="AF11" i="11" s="1"/>
  <c r="AE12" i="11"/>
  <c r="AE7" i="11"/>
  <c r="AF7" i="11" s="1"/>
  <c r="AE8" i="10"/>
  <c r="AF8" i="10" s="1"/>
  <c r="AE9" i="10"/>
  <c r="AF9" i="10" s="1"/>
  <c r="AE10" i="10"/>
  <c r="AF10" i="10" s="1"/>
  <c r="AE11" i="10"/>
  <c r="AF11" i="10" s="1"/>
  <c r="AE7" i="10"/>
  <c r="AF7" i="10" s="1"/>
  <c r="AE8" i="9"/>
  <c r="AF8" i="9" s="1"/>
  <c r="AE9" i="9"/>
  <c r="AF9" i="9" s="1"/>
  <c r="AE10" i="9"/>
  <c r="AF10" i="9" s="1"/>
  <c r="AE11" i="9"/>
  <c r="AF11" i="9" s="1"/>
  <c r="AE12" i="9"/>
  <c r="AF12" i="9" s="1"/>
  <c r="AE13" i="9"/>
  <c r="AE7" i="9"/>
  <c r="AF7" i="9" s="1"/>
  <c r="AF7" i="25"/>
  <c r="AE8" i="8"/>
  <c r="AF8" i="8" s="1"/>
  <c r="AE9" i="8"/>
  <c r="AF9" i="8" s="1"/>
  <c r="AE10" i="8"/>
  <c r="AF10" i="8" s="1"/>
  <c r="AE11" i="8"/>
  <c r="AF11" i="8" s="1"/>
  <c r="AE7" i="8"/>
  <c r="AF7" i="8" s="1"/>
  <c r="AE8" i="6"/>
  <c r="AF8" i="6" s="1"/>
  <c r="AE9" i="6"/>
  <c r="AF9" i="6" s="1"/>
  <c r="AE10" i="6"/>
  <c r="AF10" i="6" s="1"/>
  <c r="AE11" i="6"/>
  <c r="AF11" i="6" s="1"/>
  <c r="AE12" i="6"/>
  <c r="AF12" i="6" s="1"/>
  <c r="AE13" i="6"/>
  <c r="AE7" i="6"/>
  <c r="AF7" i="6" s="1"/>
  <c r="AE8" i="19"/>
  <c r="AF8" i="19" s="1"/>
  <c r="AE9" i="19"/>
  <c r="AF9" i="19" s="1"/>
  <c r="AE10" i="19"/>
  <c r="AF10" i="19" s="1"/>
  <c r="AE11" i="19"/>
  <c r="AF11" i="19" s="1"/>
  <c r="AE12" i="19"/>
  <c r="AF12" i="19" s="1"/>
  <c r="AE13" i="19"/>
  <c r="AF13" i="19" s="1"/>
  <c r="AE14" i="19"/>
  <c r="AF14" i="19" s="1"/>
  <c r="AE15" i="19"/>
  <c r="AF15" i="19" s="1"/>
  <c r="AE7" i="19"/>
  <c r="AF7" i="19" s="1"/>
  <c r="AE12" i="5"/>
  <c r="AE11" i="5"/>
  <c r="AF11" i="5" s="1"/>
  <c r="AE10" i="5"/>
  <c r="AF10" i="5" s="1"/>
  <c r="AE9" i="5"/>
  <c r="AF9" i="5" s="1"/>
  <c r="AE8" i="5"/>
  <c r="AF8" i="5" s="1"/>
  <c r="AE7" i="5"/>
  <c r="AF7" i="5" s="1"/>
  <c r="AE8" i="4"/>
  <c r="AE9" i="4"/>
  <c r="AF9" i="4" s="1"/>
  <c r="AE10" i="4"/>
  <c r="AF10" i="4" s="1"/>
  <c r="AE11" i="4"/>
  <c r="AF11" i="4" s="1"/>
  <c r="AE12" i="4"/>
  <c r="AF12" i="4" s="1"/>
  <c r="AE13" i="4"/>
  <c r="AE7" i="4"/>
  <c r="U8" i="4"/>
  <c r="U9" i="4"/>
  <c r="V9" i="4" s="1"/>
  <c r="U10" i="4"/>
  <c r="V10" i="4" s="1"/>
  <c r="U11" i="4"/>
  <c r="V11" i="4" s="1"/>
  <c r="U12" i="4"/>
  <c r="V12" i="4" s="1"/>
  <c r="U7" i="4"/>
  <c r="AE8" i="3"/>
  <c r="AF8" i="3" s="1"/>
  <c r="AE9" i="3"/>
  <c r="AF9" i="3" s="1"/>
  <c r="AE10" i="3"/>
  <c r="AF10" i="3" s="1"/>
  <c r="AE11" i="3"/>
  <c r="AF11" i="3" s="1"/>
  <c r="AE12" i="3"/>
  <c r="AF12" i="3" s="1"/>
  <c r="AE13" i="3"/>
  <c r="AF13" i="3" s="1"/>
  <c r="AE14" i="3"/>
  <c r="AF14" i="3" s="1"/>
  <c r="AE15" i="3"/>
  <c r="AF15" i="3" s="1"/>
  <c r="AE16" i="3"/>
  <c r="AF16" i="3" s="1"/>
  <c r="AE7" i="3"/>
  <c r="U8" i="3"/>
  <c r="V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7" i="3"/>
  <c r="V7" i="3" s="1"/>
  <c r="X16" i="3"/>
  <c r="Z16" i="3"/>
  <c r="AB16" i="3"/>
  <c r="AB15" i="3"/>
  <c r="Z15" i="3"/>
  <c r="X15" i="3"/>
  <c r="AB14" i="3"/>
  <c r="Z14" i="3"/>
  <c r="X14" i="3"/>
  <c r="AB13" i="3"/>
  <c r="Z13" i="3"/>
  <c r="X13" i="3"/>
  <c r="AB12" i="3"/>
  <c r="Z12" i="3"/>
  <c r="X12" i="3"/>
  <c r="AB11" i="3"/>
  <c r="Z11" i="3"/>
  <c r="X11" i="3"/>
  <c r="AB10" i="3"/>
  <c r="Z10" i="3"/>
  <c r="X10" i="3"/>
  <c r="AB9" i="3"/>
  <c r="Z9" i="3"/>
  <c r="X9" i="3"/>
  <c r="AB8" i="3"/>
  <c r="Z8" i="3"/>
  <c r="X8" i="3"/>
  <c r="AB7" i="3"/>
  <c r="Z7" i="3"/>
  <c r="X7" i="3"/>
  <c r="AB15" i="2"/>
  <c r="AB14" i="2"/>
  <c r="AB13" i="2"/>
  <c r="AB12" i="2"/>
  <c r="AB11" i="2"/>
  <c r="AB10" i="2"/>
  <c r="AB9" i="2"/>
  <c r="AB8" i="2"/>
  <c r="AB7" i="2"/>
  <c r="U15" i="2"/>
  <c r="V15" i="2" s="1"/>
  <c r="U14" i="2"/>
  <c r="V14" i="2" s="1"/>
  <c r="U13" i="2"/>
  <c r="V13" i="2" s="1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AE7" i="2"/>
  <c r="AE8" i="2"/>
  <c r="AE9" i="2"/>
  <c r="AE10" i="2"/>
  <c r="AE11" i="2"/>
  <c r="AE12" i="2"/>
  <c r="AE13" i="2"/>
  <c r="AE14" i="2"/>
  <c r="AE15" i="2"/>
  <c r="Z15" i="2"/>
  <c r="Z14" i="2"/>
  <c r="Z13" i="2"/>
  <c r="Z12" i="2"/>
  <c r="Z11" i="2"/>
  <c r="Z10" i="2"/>
  <c r="Z9" i="2"/>
  <c r="Z8" i="2"/>
  <c r="Z7" i="2"/>
  <c r="X15" i="2"/>
  <c r="X14" i="2"/>
  <c r="X13" i="2"/>
  <c r="X12" i="2"/>
  <c r="X11" i="2"/>
  <c r="X10" i="2"/>
  <c r="X9" i="2"/>
  <c r="X8" i="2"/>
  <c r="X7" i="2"/>
  <c r="AA88" i="33"/>
  <c r="Q89" i="33"/>
  <c r="O89" i="33"/>
  <c r="M89" i="33"/>
  <c r="K89" i="33"/>
  <c r="I89" i="33"/>
  <c r="G89" i="33"/>
  <c r="B89" i="33"/>
  <c r="R88" i="33"/>
  <c r="P88" i="33"/>
  <c r="N88" i="33"/>
  <c r="L88" i="33"/>
  <c r="J88" i="33"/>
  <c r="H88" i="33"/>
  <c r="S61" i="32"/>
  <c r="X254" i="43" l="1"/>
  <c r="AA89" i="33"/>
  <c r="U189" i="43"/>
  <c r="U19" i="43" s="1"/>
  <c r="T255" i="43"/>
  <c r="S88" i="37"/>
  <c r="Y86" i="43"/>
  <c r="Y174" i="43"/>
  <c r="Y182" i="43"/>
  <c r="Y186" i="43"/>
  <c r="U54" i="43"/>
  <c r="AE11" i="25"/>
  <c r="Y176" i="43"/>
  <c r="Y184" i="43"/>
  <c r="Y188" i="43"/>
  <c r="X258" i="43"/>
  <c r="S134" i="33"/>
  <c r="U195" i="43"/>
  <c r="U27" i="43" s="1"/>
  <c r="Y194" i="43"/>
  <c r="W211" i="43"/>
  <c r="Y206" i="43"/>
  <c r="Y208" i="43"/>
  <c r="Y210" i="43"/>
  <c r="Y80" i="37"/>
  <c r="W62" i="33"/>
  <c r="U79" i="43"/>
  <c r="Y74" i="43"/>
  <c r="Y76" i="43"/>
  <c r="Y78" i="43"/>
  <c r="W68" i="43"/>
  <c r="Y60" i="43"/>
  <c r="Y62" i="43"/>
  <c r="Y64" i="43"/>
  <c r="Y226" i="43"/>
  <c r="S184" i="33"/>
  <c r="Y91" i="43"/>
  <c r="S87" i="43"/>
  <c r="Y87" i="43" s="1"/>
  <c r="S49" i="33"/>
  <c r="U49" i="33"/>
  <c r="W49" i="33"/>
  <c r="S39" i="33"/>
  <c r="U68" i="43"/>
  <c r="U10" i="43" s="1"/>
  <c r="Y47" i="43"/>
  <c r="Y49" i="43"/>
  <c r="Y51" i="43"/>
  <c r="Y53" i="43"/>
  <c r="Y50" i="43"/>
  <c r="Y66" i="43"/>
  <c r="Y167" i="43"/>
  <c r="S195" i="43"/>
  <c r="S27" i="43" s="1"/>
  <c r="U88" i="33"/>
  <c r="AA31" i="32"/>
  <c r="Y59" i="43"/>
  <c r="W39" i="33"/>
  <c r="U62" i="33"/>
  <c r="W29" i="33"/>
  <c r="S62" i="33"/>
  <c r="W88" i="33"/>
  <c r="S168" i="33"/>
  <c r="W207" i="33"/>
  <c r="W227" i="43"/>
  <c r="W21" i="43" s="1"/>
  <c r="W195" i="43"/>
  <c r="W27" i="43" s="1"/>
  <c r="W98" i="33"/>
  <c r="W87" i="43"/>
  <c r="W12" i="43" s="1"/>
  <c r="W220" i="43"/>
  <c r="W20" i="43" s="1"/>
  <c r="W168" i="43"/>
  <c r="W17" i="43" s="1"/>
  <c r="AE12" i="8"/>
  <c r="W72" i="33"/>
  <c r="W15" i="33"/>
  <c r="W54" i="43"/>
  <c r="W9" i="43" s="1"/>
  <c r="Y31" i="32"/>
  <c r="U207" i="33"/>
  <c r="U84" i="33"/>
  <c r="U227" i="43"/>
  <c r="U21" i="43" s="1"/>
  <c r="Y219" i="43"/>
  <c r="Y217" i="43"/>
  <c r="U220" i="43"/>
  <c r="U20" i="43" s="1"/>
  <c r="Y165" i="43"/>
  <c r="U72" i="33"/>
  <c r="AE16" i="19"/>
  <c r="U99" i="43"/>
  <c r="U23" i="43" s="1"/>
  <c r="Y85" i="43"/>
  <c r="U87" i="43"/>
  <c r="U12" i="43" s="1"/>
  <c r="Y84" i="43"/>
  <c r="Y65" i="43"/>
  <c r="Y61" i="43"/>
  <c r="AE17" i="3"/>
  <c r="U15" i="33"/>
  <c r="S72" i="33"/>
  <c r="S146" i="33"/>
  <c r="S116" i="33"/>
  <c r="S98" i="33"/>
  <c r="Y63" i="43"/>
  <c r="Y52" i="43"/>
  <c r="Y75" i="43"/>
  <c r="U177" i="43"/>
  <c r="U18" i="43" s="1"/>
  <c r="Y67" i="43"/>
  <c r="Y77" i="43"/>
  <c r="Y173" i="43"/>
  <c r="S152" i="33"/>
  <c r="S229" i="33"/>
  <c r="S168" i="43"/>
  <c r="S17" i="43" s="1"/>
  <c r="AE12" i="10"/>
  <c r="S125" i="33"/>
  <c r="W217" i="33"/>
  <c r="U217" i="33"/>
  <c r="U216" i="33"/>
  <c r="Y251" i="43"/>
  <c r="T214" i="33"/>
  <c r="T210" i="33"/>
  <c r="S177" i="33"/>
  <c r="U98" i="33"/>
  <c r="S84" i="33"/>
  <c r="W84" i="33"/>
  <c r="U39" i="33"/>
  <c r="U29" i="33"/>
  <c r="S29" i="33"/>
  <c r="S15" i="33"/>
  <c r="S211" i="43"/>
  <c r="S33" i="43" s="1"/>
  <c r="S68" i="43"/>
  <c r="S10" i="43" s="1"/>
  <c r="S54" i="43"/>
  <c r="S9" i="43" s="1"/>
  <c r="AE13" i="5"/>
  <c r="Y247" i="43"/>
  <c r="Y245" i="43"/>
  <c r="Y243" i="43"/>
  <c r="Y241" i="43"/>
  <c r="Y239" i="43"/>
  <c r="Y237" i="43"/>
  <c r="W31" i="32"/>
  <c r="S260" i="43" s="1"/>
  <c r="S207" i="33"/>
  <c r="S220" i="43"/>
  <c r="S20" i="43" s="1"/>
  <c r="S227" i="43"/>
  <c r="S21" i="43" s="1"/>
  <c r="S177" i="43"/>
  <c r="S18" i="43" s="1"/>
  <c r="W35" i="43"/>
  <c r="AE30" i="32"/>
  <c r="Y252" i="43"/>
  <c r="Y253" i="43"/>
  <c r="Y254" i="43"/>
  <c r="Y255" i="43"/>
  <c r="Y256" i="43"/>
  <c r="Y257" i="43"/>
  <c r="Y258" i="43"/>
  <c r="S259" i="43"/>
  <c r="S38" i="43" s="1"/>
  <c r="U259" i="43"/>
  <c r="U38" i="43" s="1"/>
  <c r="W259" i="43"/>
  <c r="W38" i="43" s="1"/>
  <c r="Y242" i="43"/>
  <c r="Y244" i="43"/>
  <c r="Y246" i="43"/>
  <c r="Y238" i="43"/>
  <c r="Y240" i="43"/>
  <c r="Y248" i="43"/>
  <c r="AE21" i="32"/>
  <c r="Y225" i="43"/>
  <c r="Y216" i="43"/>
  <c r="Y218" i="43"/>
  <c r="W33" i="43"/>
  <c r="U211" i="43"/>
  <c r="Y205" i="43"/>
  <c r="Y207" i="43"/>
  <c r="Y209" i="43"/>
  <c r="S189" i="43"/>
  <c r="S19" i="43" s="1"/>
  <c r="W189" i="43"/>
  <c r="Y183" i="43"/>
  <c r="Y185" i="43"/>
  <c r="Y187" i="43"/>
  <c r="Y175" i="43"/>
  <c r="U168" i="43"/>
  <c r="Y164" i="43"/>
  <c r="Y166" i="43"/>
  <c r="U141" i="43"/>
  <c r="U15" i="43" s="1"/>
  <c r="W99" i="43"/>
  <c r="W23" i="43" s="1"/>
  <c r="Y92" i="43"/>
  <c r="Y236" i="43"/>
  <c r="S250" i="43"/>
  <c r="S37" i="43" s="1"/>
  <c r="U250" i="43"/>
  <c r="U37" i="43" s="1"/>
  <c r="W250" i="43"/>
  <c r="W37" i="43" s="1"/>
  <c r="U260" i="43"/>
  <c r="W260" i="43"/>
  <c r="AF7" i="32"/>
  <c r="Z236" i="43" s="1"/>
  <c r="Y276" i="43"/>
  <c r="S79" i="43"/>
  <c r="S11" i="43" s="1"/>
  <c r="W79" i="43"/>
  <c r="Y88" i="37"/>
  <c r="Y75" i="37"/>
  <c r="Y46" i="37"/>
  <c r="W28" i="21"/>
  <c r="U9" i="43"/>
  <c r="U11" i="43"/>
  <c r="W11" i="43"/>
  <c r="S12" i="43"/>
  <c r="Y272" i="43"/>
  <c r="Y93" i="43"/>
  <c r="Y94" i="43"/>
  <c r="Y95" i="43"/>
  <c r="Y96" i="43"/>
  <c r="Y97" i="43"/>
  <c r="Y98" i="43"/>
  <c r="S99" i="43"/>
  <c r="Y103" i="43"/>
  <c r="Y104" i="43"/>
  <c r="Y105" i="43"/>
  <c r="Y106" i="43"/>
  <c r="Y107" i="43"/>
  <c r="Y108" i="43"/>
  <c r="S109" i="43"/>
  <c r="U109" i="43"/>
  <c r="W109" i="43"/>
  <c r="Y113" i="43"/>
  <c r="Y114" i="43"/>
  <c r="Y115" i="43"/>
  <c r="Y116" i="43"/>
  <c r="Y117" i="43"/>
  <c r="Y118" i="43"/>
  <c r="Y119" i="43"/>
  <c r="Y120" i="43"/>
  <c r="S121" i="43"/>
  <c r="U121" i="43"/>
  <c r="W121" i="43"/>
  <c r="Y125" i="43"/>
  <c r="Y126" i="43"/>
  <c r="Y127" i="43"/>
  <c r="Y128" i="43"/>
  <c r="Y129" i="43"/>
  <c r="Y130" i="43"/>
  <c r="Y131" i="43"/>
  <c r="S132" i="43"/>
  <c r="U132" i="43"/>
  <c r="W132" i="43"/>
  <c r="Y136" i="43"/>
  <c r="Y137" i="43"/>
  <c r="Y138" i="43"/>
  <c r="Y139" i="43"/>
  <c r="Y140" i="43"/>
  <c r="S141" i="43"/>
  <c r="W141" i="43"/>
  <c r="S149" i="43"/>
  <c r="W149" i="43"/>
  <c r="S159" i="43"/>
  <c r="W159" i="43"/>
  <c r="Y195" i="43"/>
  <c r="Y200" i="43"/>
  <c r="Y232" i="43"/>
  <c r="T232" i="43"/>
  <c r="T35" i="43" s="1"/>
  <c r="Y45" i="43"/>
  <c r="Y58" i="43"/>
  <c r="Y73" i="43"/>
  <c r="Y83" i="43"/>
  <c r="Y145" i="43"/>
  <c r="U149" i="43"/>
  <c r="Y153" i="43"/>
  <c r="Y154" i="43"/>
  <c r="Y155" i="43"/>
  <c r="Y156" i="43"/>
  <c r="Y157" i="43"/>
  <c r="Y158" i="43"/>
  <c r="U159" i="43"/>
  <c r="Y163" i="43"/>
  <c r="Y172" i="43"/>
  <c r="Y181" i="43"/>
  <c r="Y193" i="43"/>
  <c r="Y199" i="43"/>
  <c r="Y204" i="43"/>
  <c r="Y215" i="43"/>
  <c r="Y224" i="43"/>
  <c r="Y231" i="43"/>
  <c r="Y264" i="43"/>
  <c r="Q61" i="32"/>
  <c r="Y68" i="43" l="1"/>
  <c r="Y10" i="43" s="1"/>
  <c r="Y211" i="43"/>
  <c r="Y189" i="43"/>
  <c r="W10" i="43"/>
  <c r="Y227" i="43"/>
  <c r="Y21" i="43" s="1"/>
  <c r="Y177" i="43"/>
  <c r="Y168" i="43"/>
  <c r="Y17" i="43" s="1"/>
  <c r="Y79" i="43"/>
  <c r="Y11" i="43" s="1"/>
  <c r="Y54" i="43"/>
  <c r="U89" i="33"/>
  <c r="V88" i="33"/>
  <c r="W89" i="33"/>
  <c r="X88" i="33"/>
  <c r="AE28" i="21"/>
  <c r="AE31" i="32"/>
  <c r="Y250" i="43"/>
  <c r="Y37" i="43" s="1"/>
  <c r="S217" i="33"/>
  <c r="Y220" i="43"/>
  <c r="Y20" i="43" s="1"/>
  <c r="Y259" i="43"/>
  <c r="Y38" i="43" s="1"/>
  <c r="U33" i="43"/>
  <c r="W19" i="43"/>
  <c r="U17" i="43"/>
  <c r="Y58" i="37"/>
  <c r="U16" i="43"/>
  <c r="W16" i="43"/>
  <c r="W25" i="43"/>
  <c r="W15" i="43"/>
  <c r="U39" i="43"/>
  <c r="U14" i="43"/>
  <c r="W13" i="43"/>
  <c r="S13" i="43"/>
  <c r="Y109" i="43"/>
  <c r="Y33" i="43"/>
  <c r="Y18" i="43"/>
  <c r="U25" i="43"/>
  <c r="Y35" i="43"/>
  <c r="Y29" i="43"/>
  <c r="Y27" i="43"/>
  <c r="Y19" i="43"/>
  <c r="Y159" i="43"/>
  <c r="S16" i="43"/>
  <c r="Y149" i="43"/>
  <c r="S25" i="43"/>
  <c r="Y141" i="43"/>
  <c r="S15" i="43"/>
  <c r="W39" i="43"/>
  <c r="S39" i="43"/>
  <c r="Y132" i="43"/>
  <c r="W14" i="43"/>
  <c r="S14" i="43"/>
  <c r="Y121" i="43"/>
  <c r="U13" i="43"/>
  <c r="S23" i="43"/>
  <c r="Y99" i="43"/>
  <c r="Y12" i="43"/>
  <c r="Y9" i="43"/>
  <c r="M47" i="33"/>
  <c r="Y260" i="43" l="1"/>
  <c r="Y23" i="43"/>
  <c r="Y15" i="43"/>
  <c r="Y13" i="43"/>
  <c r="Y39" i="43"/>
  <c r="Y14" i="43"/>
  <c r="Y25" i="43"/>
  <c r="Y16" i="43"/>
  <c r="K61" i="32"/>
  <c r="K11" i="25" l="1"/>
  <c r="I16" i="19"/>
  <c r="I20" i="7" l="1"/>
  <c r="I61" i="32"/>
  <c r="M26" i="21" l="1"/>
  <c r="N26" i="21" s="1"/>
  <c r="U26" i="21"/>
  <c r="V26" i="21" s="1"/>
  <c r="G20" i="7" l="1"/>
  <c r="G21" i="7"/>
  <c r="S8" i="31"/>
  <c r="Q8" i="31"/>
  <c r="O8" i="31"/>
  <c r="K8" i="31"/>
  <c r="I8" i="31"/>
  <c r="G8" i="31"/>
  <c r="G16" i="19"/>
  <c r="G61" i="32"/>
  <c r="G28" i="21" l="1"/>
  <c r="S16" i="19"/>
  <c r="B43" i="33"/>
  <c r="G43" i="33"/>
  <c r="I43" i="33"/>
  <c r="K43" i="33"/>
  <c r="M43" i="33"/>
  <c r="O43" i="33"/>
  <c r="Q43" i="33"/>
  <c r="B44" i="33"/>
  <c r="G44" i="33"/>
  <c r="I44" i="33"/>
  <c r="J44" i="33" s="1"/>
  <c r="K44" i="33"/>
  <c r="M44" i="33"/>
  <c r="O44" i="33"/>
  <c r="Q44" i="33"/>
  <c r="M15" i="19"/>
  <c r="N15" i="19" s="1"/>
  <c r="L15" i="19"/>
  <c r="J15" i="19"/>
  <c r="H15" i="19"/>
  <c r="B16" i="19"/>
  <c r="Q16" i="19"/>
  <c r="N43" i="33" l="1"/>
  <c r="R43" i="33"/>
  <c r="J43" i="33"/>
  <c r="F16" i="19"/>
  <c r="D16" i="19"/>
  <c r="AD16" i="19"/>
  <c r="P44" i="33"/>
  <c r="AB16" i="19"/>
  <c r="X16" i="19"/>
  <c r="Z16" i="19"/>
  <c r="AF16" i="19"/>
  <c r="V44" i="33"/>
  <c r="T44" i="33"/>
  <c r="X44" i="33"/>
  <c r="AA43" i="33"/>
  <c r="X43" i="33"/>
  <c r="T43" i="33"/>
  <c r="V43" i="33"/>
  <c r="AA44" i="33"/>
  <c r="P43" i="33"/>
  <c r="L43" i="33"/>
  <c r="H43" i="33"/>
  <c r="R44" i="33"/>
  <c r="N44" i="33"/>
  <c r="L44" i="33"/>
  <c r="H44" i="33"/>
  <c r="B227" i="33"/>
  <c r="G227" i="33"/>
  <c r="I227" i="33"/>
  <c r="K227" i="33"/>
  <c r="M227" i="33"/>
  <c r="O227" i="33"/>
  <c r="Q227" i="33"/>
  <c r="B228" i="33"/>
  <c r="G228" i="33"/>
  <c r="I228" i="33"/>
  <c r="K228" i="33"/>
  <c r="M228" i="33"/>
  <c r="O228" i="33"/>
  <c r="Q228" i="33"/>
  <c r="V227" i="33" l="1"/>
  <c r="X227" i="33"/>
  <c r="T227" i="33"/>
  <c r="AA228" i="33"/>
  <c r="T228" i="33"/>
  <c r="X228" i="33"/>
  <c r="V228" i="33"/>
  <c r="AA227" i="33"/>
  <c r="S28" i="21"/>
  <c r="Q28" i="21"/>
  <c r="O28" i="21"/>
  <c r="U25" i="21"/>
  <c r="V25" i="21" s="1"/>
  <c r="K28" i="21"/>
  <c r="I28" i="21"/>
  <c r="B28" i="21"/>
  <c r="U27" i="21"/>
  <c r="V27" i="21" s="1"/>
  <c r="M27" i="21"/>
  <c r="N27" i="21" s="1"/>
  <c r="M25" i="21"/>
  <c r="N25" i="21" s="1"/>
  <c r="O61" i="32"/>
  <c r="AF28" i="21" l="1"/>
  <c r="U28" i="21"/>
  <c r="M28" i="21"/>
  <c r="B61" i="32" l="1"/>
  <c r="D61" i="32" l="1"/>
  <c r="F61" i="32"/>
  <c r="AD61" i="32"/>
  <c r="AB61" i="32"/>
  <c r="Z61" i="32"/>
  <c r="X61" i="32"/>
  <c r="AF61" i="32"/>
  <c r="B10" i="12"/>
  <c r="P25" i="7"/>
  <c r="N227" i="33" s="1"/>
  <c r="U25" i="7"/>
  <c r="M25" i="7"/>
  <c r="H25" i="7"/>
  <c r="H227" i="33" s="1"/>
  <c r="J25" i="7"/>
  <c r="J227" i="33" s="1"/>
  <c r="L25" i="7"/>
  <c r="L227" i="33" s="1"/>
  <c r="R25" i="7"/>
  <c r="P227" i="33" s="1"/>
  <c r="T25" i="7"/>
  <c r="R227" i="33" s="1"/>
  <c r="B12" i="5"/>
  <c r="B8" i="4"/>
  <c r="AD8" i="4" s="1"/>
  <c r="B7" i="4"/>
  <c r="AD7" i="4" s="1"/>
  <c r="O16" i="19"/>
  <c r="F12" i="5" l="1"/>
  <c r="D12" i="5"/>
  <c r="AD12" i="5"/>
  <c r="F10" i="12"/>
  <c r="D10" i="12"/>
  <c r="AD10" i="12"/>
  <c r="Z7" i="4"/>
  <c r="AB7" i="4"/>
  <c r="X7" i="4"/>
  <c r="V7" i="4"/>
  <c r="X12" i="5"/>
  <c r="AB12" i="5"/>
  <c r="Z12" i="5"/>
  <c r="AF12" i="5"/>
  <c r="X8" i="4"/>
  <c r="AB8" i="4"/>
  <c r="Z8" i="4"/>
  <c r="V8" i="4"/>
  <c r="AF8" i="4"/>
  <c r="Z10" i="12"/>
  <c r="X10" i="12"/>
  <c r="AB10" i="12"/>
  <c r="AF10" i="12"/>
  <c r="N25" i="7"/>
  <c r="V25" i="7"/>
  <c r="B7" i="20"/>
  <c r="F7" i="20" l="1"/>
  <c r="D7" i="20"/>
  <c r="AD7" i="20"/>
  <c r="AB7" i="20"/>
  <c r="X7" i="20"/>
  <c r="Z7" i="20"/>
  <c r="AF7" i="20"/>
  <c r="B220" i="33"/>
  <c r="A240" i="33"/>
  <c r="B240" i="33"/>
  <c r="I240" i="33"/>
  <c r="K240" i="33"/>
  <c r="M240" i="33"/>
  <c r="O240" i="33"/>
  <c r="Q240" i="33"/>
  <c r="B221" i="33"/>
  <c r="G221" i="33"/>
  <c r="I221" i="33"/>
  <c r="K221" i="33"/>
  <c r="M221" i="33"/>
  <c r="O221" i="33"/>
  <c r="Q221" i="33"/>
  <c r="B222" i="33"/>
  <c r="G222" i="33"/>
  <c r="I222" i="33"/>
  <c r="K222" i="33"/>
  <c r="M222" i="33"/>
  <c r="O222" i="33"/>
  <c r="Q222" i="33"/>
  <c r="B223" i="33"/>
  <c r="G223" i="33"/>
  <c r="I223" i="33"/>
  <c r="K223" i="33"/>
  <c r="M223" i="33"/>
  <c r="O223" i="33"/>
  <c r="Q223" i="33"/>
  <c r="B224" i="33"/>
  <c r="G224" i="33"/>
  <c r="I224" i="33"/>
  <c r="K224" i="33"/>
  <c r="M224" i="33"/>
  <c r="O224" i="33"/>
  <c r="Q224" i="33"/>
  <c r="B225" i="33"/>
  <c r="G225" i="33"/>
  <c r="I225" i="33"/>
  <c r="K225" i="33"/>
  <c r="M225" i="33"/>
  <c r="O225" i="33"/>
  <c r="Q225" i="33"/>
  <c r="B226" i="33"/>
  <c r="G226" i="33"/>
  <c r="I226" i="33"/>
  <c r="K226" i="33"/>
  <c r="M226" i="33"/>
  <c r="O226" i="33"/>
  <c r="Q226" i="33"/>
  <c r="A193" i="33"/>
  <c r="B193" i="33"/>
  <c r="G193" i="33"/>
  <c r="I193" i="33"/>
  <c r="K193" i="33"/>
  <c r="M193" i="33"/>
  <c r="O193" i="33"/>
  <c r="Q193" i="33"/>
  <c r="A194" i="33"/>
  <c r="B194" i="33"/>
  <c r="G194" i="33"/>
  <c r="I194" i="33"/>
  <c r="K194" i="33"/>
  <c r="M194" i="33"/>
  <c r="O194" i="33"/>
  <c r="Q194" i="33"/>
  <c r="A195" i="33"/>
  <c r="B195" i="33"/>
  <c r="G195" i="33"/>
  <c r="I195" i="33"/>
  <c r="K195" i="33"/>
  <c r="M195" i="33"/>
  <c r="O195" i="33"/>
  <c r="Q195" i="33"/>
  <c r="A196" i="33"/>
  <c r="B196" i="33"/>
  <c r="G196" i="33"/>
  <c r="I196" i="33"/>
  <c r="K196" i="33"/>
  <c r="M196" i="33"/>
  <c r="O196" i="33"/>
  <c r="Q196" i="33"/>
  <c r="A197" i="33"/>
  <c r="B197" i="33"/>
  <c r="G197" i="33"/>
  <c r="I197" i="33"/>
  <c r="K197" i="33"/>
  <c r="M197" i="33"/>
  <c r="O197" i="33"/>
  <c r="Q197" i="33"/>
  <c r="A198" i="33"/>
  <c r="B198" i="33"/>
  <c r="G198" i="33"/>
  <c r="I198" i="33"/>
  <c r="K198" i="33"/>
  <c r="M198" i="33"/>
  <c r="O198" i="33"/>
  <c r="Q198" i="33"/>
  <c r="A199" i="33"/>
  <c r="B199" i="33"/>
  <c r="G199" i="33"/>
  <c r="I199" i="33"/>
  <c r="K199" i="33"/>
  <c r="M199" i="33"/>
  <c r="O199" i="33"/>
  <c r="Q199" i="33"/>
  <c r="A200" i="33"/>
  <c r="B200" i="33"/>
  <c r="G200" i="33"/>
  <c r="I200" i="33"/>
  <c r="K200" i="33"/>
  <c r="M200" i="33"/>
  <c r="O200" i="33"/>
  <c r="Q200" i="33"/>
  <c r="A201" i="33"/>
  <c r="B201" i="33"/>
  <c r="G201" i="33"/>
  <c r="I201" i="33"/>
  <c r="K201" i="33"/>
  <c r="M201" i="33"/>
  <c r="O201" i="33"/>
  <c r="Q201" i="33"/>
  <c r="A202" i="33"/>
  <c r="B202" i="33"/>
  <c r="G202" i="33"/>
  <c r="I202" i="33"/>
  <c r="K202" i="33"/>
  <c r="M202" i="33"/>
  <c r="O202" i="33"/>
  <c r="Q202" i="33"/>
  <c r="A203" i="33"/>
  <c r="B203" i="33"/>
  <c r="G203" i="33"/>
  <c r="I203" i="33"/>
  <c r="K203" i="33"/>
  <c r="M203" i="33"/>
  <c r="O203" i="33"/>
  <c r="Q203" i="33"/>
  <c r="A204" i="33"/>
  <c r="B204" i="33"/>
  <c r="G204" i="33"/>
  <c r="I204" i="33"/>
  <c r="K204" i="33"/>
  <c r="M204" i="33"/>
  <c r="O204" i="33"/>
  <c r="Q204" i="33"/>
  <c r="A205" i="33"/>
  <c r="B205" i="33"/>
  <c r="G205" i="33"/>
  <c r="I205" i="33"/>
  <c r="K205" i="33"/>
  <c r="M205" i="33"/>
  <c r="O205" i="33"/>
  <c r="Q205" i="33"/>
  <c r="A206" i="33"/>
  <c r="B206" i="33"/>
  <c r="G206" i="33"/>
  <c r="I206" i="33"/>
  <c r="K206" i="33"/>
  <c r="M206" i="33"/>
  <c r="O206" i="33"/>
  <c r="Q206" i="33"/>
  <c r="A207" i="33"/>
  <c r="A208" i="33"/>
  <c r="B208" i="33"/>
  <c r="G208" i="33"/>
  <c r="I208" i="33"/>
  <c r="K208" i="33"/>
  <c r="M208" i="33"/>
  <c r="O208" i="33"/>
  <c r="Q208" i="33"/>
  <c r="A209" i="33"/>
  <c r="B209" i="33"/>
  <c r="G209" i="33"/>
  <c r="I209" i="33"/>
  <c r="K209" i="33"/>
  <c r="M209" i="33"/>
  <c r="O209" i="33"/>
  <c r="Q209" i="33"/>
  <c r="A210" i="33"/>
  <c r="B210" i="33"/>
  <c r="G210" i="33"/>
  <c r="I210" i="33"/>
  <c r="K210" i="33"/>
  <c r="M210" i="33"/>
  <c r="O210" i="33"/>
  <c r="Q210" i="33"/>
  <c r="A211" i="33"/>
  <c r="B211" i="33"/>
  <c r="G211" i="33"/>
  <c r="I211" i="33"/>
  <c r="K211" i="33"/>
  <c r="M211" i="33"/>
  <c r="O211" i="33"/>
  <c r="Q211" i="33"/>
  <c r="A212" i="33"/>
  <c r="B212" i="33"/>
  <c r="G212" i="33"/>
  <c r="I212" i="33"/>
  <c r="K212" i="33"/>
  <c r="M212" i="33"/>
  <c r="O212" i="33"/>
  <c r="Q212" i="33"/>
  <c r="A213" i="33"/>
  <c r="B213" i="33"/>
  <c r="G213" i="33"/>
  <c r="I213" i="33"/>
  <c r="K213" i="33"/>
  <c r="M213" i="33"/>
  <c r="O213" i="33"/>
  <c r="Q213" i="33"/>
  <c r="A214" i="33"/>
  <c r="B214" i="33"/>
  <c r="G214" i="33"/>
  <c r="I214" i="33"/>
  <c r="K214" i="33"/>
  <c r="M214" i="33"/>
  <c r="O214" i="33"/>
  <c r="Q214" i="33"/>
  <c r="A215" i="33"/>
  <c r="B215" i="33"/>
  <c r="G215" i="33"/>
  <c r="I215" i="33"/>
  <c r="K215" i="33"/>
  <c r="M215" i="33"/>
  <c r="O215" i="33"/>
  <c r="Q215" i="33"/>
  <c r="A216" i="33"/>
  <c r="A217" i="33"/>
  <c r="B82" i="33"/>
  <c r="B83" i="33"/>
  <c r="Q83" i="33"/>
  <c r="Q82" i="33"/>
  <c r="O83" i="33"/>
  <c r="O82" i="33"/>
  <c r="M83" i="33"/>
  <c r="M82" i="33"/>
  <c r="K83" i="33"/>
  <c r="K82" i="33"/>
  <c r="I83" i="33"/>
  <c r="I82" i="33"/>
  <c r="G83" i="33"/>
  <c r="A83" i="33"/>
  <c r="G82" i="33"/>
  <c r="A82" i="33"/>
  <c r="B81" i="33"/>
  <c r="A274" i="43"/>
  <c r="B275" i="43"/>
  <c r="B276" i="43"/>
  <c r="C276" i="43"/>
  <c r="E276" i="43"/>
  <c r="G276" i="43"/>
  <c r="K276" i="43"/>
  <c r="M276" i="43"/>
  <c r="O276" i="43"/>
  <c r="S8" i="44"/>
  <c r="Q8" i="44"/>
  <c r="M277" i="43" s="1"/>
  <c r="M31" i="43" s="1"/>
  <c r="O8" i="44"/>
  <c r="K8" i="44"/>
  <c r="I8" i="44"/>
  <c r="G8" i="44"/>
  <c r="B8" i="44"/>
  <c r="U7" i="44"/>
  <c r="V7" i="44" s="1"/>
  <c r="R276" i="43" s="1"/>
  <c r="T7" i="44"/>
  <c r="P276" i="43" s="1"/>
  <c r="R7" i="44"/>
  <c r="N276" i="43" s="1"/>
  <c r="P7" i="44"/>
  <c r="L276" i="43" s="1"/>
  <c r="M7" i="44"/>
  <c r="N7" i="44" s="1"/>
  <c r="J276" i="43" s="1"/>
  <c r="L7" i="44"/>
  <c r="H276" i="43" s="1"/>
  <c r="J7" i="44"/>
  <c r="F276" i="43" s="1"/>
  <c r="H7" i="44"/>
  <c r="D276" i="43" s="1"/>
  <c r="H60" i="32"/>
  <c r="H240" i="33" s="1"/>
  <c r="J60" i="32"/>
  <c r="J240" i="33" s="1"/>
  <c r="L60" i="32"/>
  <c r="L240" i="33" s="1"/>
  <c r="M60" i="32"/>
  <c r="N60" i="32" s="1"/>
  <c r="P60" i="32"/>
  <c r="N240" i="33" s="1"/>
  <c r="R60" i="32"/>
  <c r="P240" i="33" s="1"/>
  <c r="T60" i="32"/>
  <c r="R240" i="33" s="1"/>
  <c r="U60" i="32"/>
  <c r="B236" i="43"/>
  <c r="C236" i="43"/>
  <c r="E236" i="43"/>
  <c r="G236" i="43"/>
  <c r="K236" i="43"/>
  <c r="M236" i="43"/>
  <c r="O236" i="43"/>
  <c r="B237" i="43"/>
  <c r="C237" i="43"/>
  <c r="E237" i="43"/>
  <c r="G237" i="43"/>
  <c r="K237" i="43"/>
  <c r="M237" i="43"/>
  <c r="O237" i="43"/>
  <c r="B238" i="43"/>
  <c r="C238" i="43"/>
  <c r="E238" i="43"/>
  <c r="G238" i="43"/>
  <c r="K238" i="43"/>
  <c r="M238" i="43"/>
  <c r="O238" i="43"/>
  <c r="B239" i="43"/>
  <c r="C239" i="43"/>
  <c r="E239" i="43"/>
  <c r="G239" i="43"/>
  <c r="K239" i="43"/>
  <c r="M239" i="43"/>
  <c r="O239" i="43"/>
  <c r="B240" i="43"/>
  <c r="C240" i="43"/>
  <c r="E240" i="43"/>
  <c r="G240" i="43"/>
  <c r="K240" i="43"/>
  <c r="M240" i="43"/>
  <c r="O240" i="43"/>
  <c r="B241" i="43"/>
  <c r="C241" i="43"/>
  <c r="E241" i="43"/>
  <c r="G241" i="43"/>
  <c r="K241" i="43"/>
  <c r="M241" i="43"/>
  <c r="O241" i="43"/>
  <c r="B242" i="43"/>
  <c r="C242" i="43"/>
  <c r="E242" i="43"/>
  <c r="G242" i="43"/>
  <c r="K242" i="43"/>
  <c r="M242" i="43"/>
  <c r="O242" i="43"/>
  <c r="B243" i="43"/>
  <c r="C243" i="43"/>
  <c r="E243" i="43"/>
  <c r="G243" i="43"/>
  <c r="K243" i="43"/>
  <c r="M243" i="43"/>
  <c r="O243" i="43"/>
  <c r="B244" i="43"/>
  <c r="C244" i="43"/>
  <c r="E244" i="43"/>
  <c r="G244" i="43"/>
  <c r="K244" i="43"/>
  <c r="M244" i="43"/>
  <c r="O244" i="43"/>
  <c r="B245" i="43"/>
  <c r="C245" i="43"/>
  <c r="E245" i="43"/>
  <c r="G245" i="43"/>
  <c r="K245" i="43"/>
  <c r="M245" i="43"/>
  <c r="O245" i="43"/>
  <c r="B246" i="43"/>
  <c r="C246" i="43"/>
  <c r="E246" i="43"/>
  <c r="G246" i="43"/>
  <c r="K246" i="43"/>
  <c r="M246" i="43"/>
  <c r="O246" i="43"/>
  <c r="B247" i="43"/>
  <c r="C247" i="43"/>
  <c r="E247" i="43"/>
  <c r="G247" i="43"/>
  <c r="K247" i="43"/>
  <c r="M247" i="43"/>
  <c r="O247" i="43"/>
  <c r="B248" i="43"/>
  <c r="C248" i="43"/>
  <c r="E248" i="43"/>
  <c r="G248" i="43"/>
  <c r="K248" i="43"/>
  <c r="M248" i="43"/>
  <c r="O248" i="43"/>
  <c r="B249" i="43"/>
  <c r="C249" i="43"/>
  <c r="E249" i="43"/>
  <c r="G249" i="43"/>
  <c r="K249" i="43"/>
  <c r="M249" i="43"/>
  <c r="O249" i="43"/>
  <c r="B251" i="43"/>
  <c r="C251" i="43"/>
  <c r="E251" i="43"/>
  <c r="G251" i="43"/>
  <c r="K251" i="43"/>
  <c r="M251" i="43"/>
  <c r="O251" i="43"/>
  <c r="B252" i="43"/>
  <c r="C252" i="43"/>
  <c r="E252" i="43"/>
  <c r="G252" i="43"/>
  <c r="K252" i="43"/>
  <c r="M252" i="43"/>
  <c r="O252" i="43"/>
  <c r="B253" i="43"/>
  <c r="C253" i="43"/>
  <c r="E253" i="43"/>
  <c r="G253" i="43"/>
  <c r="K253" i="43"/>
  <c r="M253" i="43"/>
  <c r="O253" i="43"/>
  <c r="B254" i="43"/>
  <c r="C254" i="43"/>
  <c r="E254" i="43"/>
  <c r="G254" i="43"/>
  <c r="K254" i="43"/>
  <c r="M254" i="43"/>
  <c r="O254" i="43"/>
  <c r="B255" i="43"/>
  <c r="C255" i="43"/>
  <c r="E255" i="43"/>
  <c r="G255" i="43"/>
  <c r="K255" i="43"/>
  <c r="M255" i="43"/>
  <c r="O255" i="43"/>
  <c r="B256" i="43"/>
  <c r="C256" i="43"/>
  <c r="E256" i="43"/>
  <c r="G256" i="43"/>
  <c r="K256" i="43"/>
  <c r="M256" i="43"/>
  <c r="O256" i="43"/>
  <c r="B257" i="43"/>
  <c r="C257" i="43"/>
  <c r="E257" i="43"/>
  <c r="G257" i="43"/>
  <c r="K257" i="43"/>
  <c r="M257" i="43"/>
  <c r="O257" i="43"/>
  <c r="B258" i="43"/>
  <c r="C258" i="43"/>
  <c r="E258" i="43"/>
  <c r="G258" i="43"/>
  <c r="K258" i="43"/>
  <c r="M258" i="43"/>
  <c r="O258" i="43"/>
  <c r="S30" i="32"/>
  <c r="O259" i="43" s="1"/>
  <c r="O38" i="43" s="1"/>
  <c r="Q30" i="32"/>
  <c r="O216" i="33" s="1"/>
  <c r="O30" i="32"/>
  <c r="M216" i="33" s="1"/>
  <c r="K30" i="32"/>
  <c r="K216" i="33" s="1"/>
  <c r="I30" i="32"/>
  <c r="E259" i="43" s="1"/>
  <c r="E38" i="43" s="1"/>
  <c r="G30" i="32"/>
  <c r="G216" i="33" s="1"/>
  <c r="B30" i="32"/>
  <c r="S21" i="32"/>
  <c r="Q207" i="33" s="1"/>
  <c r="Q21" i="32"/>
  <c r="O207" i="33" s="1"/>
  <c r="O21" i="32"/>
  <c r="M207" i="33" s="1"/>
  <c r="K21" i="32"/>
  <c r="K207" i="33" s="1"/>
  <c r="I21" i="32"/>
  <c r="E250" i="43" s="1"/>
  <c r="E37" i="43" s="1"/>
  <c r="G21" i="32"/>
  <c r="G207" i="33" s="1"/>
  <c r="B21" i="32"/>
  <c r="U12" i="32"/>
  <c r="Q241" i="43" s="1"/>
  <c r="T12" i="32"/>
  <c r="R198" i="33" s="1"/>
  <c r="R12" i="32"/>
  <c r="P198" i="33" s="1"/>
  <c r="P12" i="32"/>
  <c r="N198" i="33" s="1"/>
  <c r="M12" i="32"/>
  <c r="N12" i="32" s="1"/>
  <c r="L12" i="32"/>
  <c r="L198" i="33" s="1"/>
  <c r="J12" i="32"/>
  <c r="J198" i="33" s="1"/>
  <c r="H12" i="32"/>
  <c r="H198" i="33" s="1"/>
  <c r="U10" i="32"/>
  <c r="Q239" i="43" s="1"/>
  <c r="T10" i="32"/>
  <c r="R196" i="33" s="1"/>
  <c r="R10" i="32"/>
  <c r="P196" i="33" s="1"/>
  <c r="P10" i="32"/>
  <c r="N196" i="33" s="1"/>
  <c r="M10" i="32"/>
  <c r="N10" i="32" s="1"/>
  <c r="L10" i="32"/>
  <c r="L196" i="33" s="1"/>
  <c r="J10" i="32"/>
  <c r="J196" i="33" s="1"/>
  <c r="H10" i="32"/>
  <c r="H196" i="33" s="1"/>
  <c r="U9" i="32"/>
  <c r="V9" i="32" s="1"/>
  <c r="T9" i="32"/>
  <c r="R195" i="33" s="1"/>
  <c r="R9" i="32"/>
  <c r="P195" i="33" s="1"/>
  <c r="P9" i="32"/>
  <c r="N195" i="33" s="1"/>
  <c r="M9" i="32"/>
  <c r="N9" i="32" s="1"/>
  <c r="L9" i="32"/>
  <c r="L195" i="33" s="1"/>
  <c r="J9" i="32"/>
  <c r="J195" i="33" s="1"/>
  <c r="H9" i="32"/>
  <c r="H195" i="33" s="1"/>
  <c r="H25" i="32"/>
  <c r="D254" i="43" s="1"/>
  <c r="J25" i="32"/>
  <c r="F254" i="43" s="1"/>
  <c r="L25" i="32"/>
  <c r="H254" i="43" s="1"/>
  <c r="M25" i="32"/>
  <c r="N25" i="32" s="1"/>
  <c r="J254" i="43" s="1"/>
  <c r="P25" i="32"/>
  <c r="L254" i="43" s="1"/>
  <c r="R25" i="32"/>
  <c r="N254" i="43" s="1"/>
  <c r="T25" i="32"/>
  <c r="P254" i="43" s="1"/>
  <c r="U25" i="32"/>
  <c r="H26" i="32"/>
  <c r="H212" i="33" s="1"/>
  <c r="J26" i="32"/>
  <c r="J212" i="33" s="1"/>
  <c r="L26" i="32"/>
  <c r="L212" i="33" s="1"/>
  <c r="M26" i="32"/>
  <c r="N26" i="32" s="1"/>
  <c r="P26" i="32"/>
  <c r="N212" i="33" s="1"/>
  <c r="R26" i="32"/>
  <c r="P212" i="33" s="1"/>
  <c r="T26" i="32"/>
  <c r="R212" i="33" s="1"/>
  <c r="U26" i="32"/>
  <c r="V26" i="32" s="1"/>
  <c r="H27" i="32"/>
  <c r="H213" i="33" s="1"/>
  <c r="J27" i="32"/>
  <c r="J213" i="33" s="1"/>
  <c r="L27" i="32"/>
  <c r="L213" i="33" s="1"/>
  <c r="M27" i="32"/>
  <c r="N27" i="32" s="1"/>
  <c r="P27" i="32"/>
  <c r="N213" i="33" s="1"/>
  <c r="R27" i="32"/>
  <c r="P213" i="33" s="1"/>
  <c r="T27" i="32"/>
  <c r="R213" i="33" s="1"/>
  <c r="U27" i="32"/>
  <c r="V27" i="32" s="1"/>
  <c r="H28" i="32"/>
  <c r="H214" i="33" s="1"/>
  <c r="J28" i="32"/>
  <c r="J214" i="33" s="1"/>
  <c r="L28" i="32"/>
  <c r="L214" i="33" s="1"/>
  <c r="M28" i="32"/>
  <c r="P28" i="32"/>
  <c r="N214" i="33" s="1"/>
  <c r="R28" i="32"/>
  <c r="P214" i="33" s="1"/>
  <c r="T28" i="32"/>
  <c r="R214" i="33" s="1"/>
  <c r="U28" i="32"/>
  <c r="V28" i="32" s="1"/>
  <c r="H19" i="32"/>
  <c r="H205" i="33" s="1"/>
  <c r="J19" i="32"/>
  <c r="J205" i="33" s="1"/>
  <c r="L19" i="32"/>
  <c r="L205" i="33" s="1"/>
  <c r="M19" i="32"/>
  <c r="N19" i="32" s="1"/>
  <c r="P19" i="32"/>
  <c r="L248" i="43" s="1"/>
  <c r="R19" i="32"/>
  <c r="P205" i="33" s="1"/>
  <c r="T19" i="32"/>
  <c r="R205" i="33" s="1"/>
  <c r="U19" i="32"/>
  <c r="V19" i="32" s="1"/>
  <c r="R248" i="43" s="1"/>
  <c r="H22" i="32"/>
  <c r="H208" i="33" s="1"/>
  <c r="J22" i="32"/>
  <c r="F251" i="43" s="1"/>
  <c r="L22" i="32"/>
  <c r="L208" i="33" s="1"/>
  <c r="M22" i="32"/>
  <c r="N22" i="32" s="1"/>
  <c r="P22" i="32"/>
  <c r="N208" i="33" s="1"/>
  <c r="R22" i="32"/>
  <c r="P208" i="33" s="1"/>
  <c r="T22" i="32"/>
  <c r="R208" i="33" s="1"/>
  <c r="U22" i="32"/>
  <c r="V22" i="32" s="1"/>
  <c r="H23" i="32"/>
  <c r="H209" i="33" s="1"/>
  <c r="J23" i="32"/>
  <c r="F252" i="43" s="1"/>
  <c r="L23" i="32"/>
  <c r="L209" i="33" s="1"/>
  <c r="M23" i="32"/>
  <c r="N23" i="32" s="1"/>
  <c r="P23" i="32"/>
  <c r="N209" i="33" s="1"/>
  <c r="R23" i="32"/>
  <c r="P209" i="33" s="1"/>
  <c r="T23" i="32"/>
  <c r="R209" i="33" s="1"/>
  <c r="U23" i="32"/>
  <c r="V23" i="32" s="1"/>
  <c r="H24" i="32"/>
  <c r="H210" i="33" s="1"/>
  <c r="J24" i="32"/>
  <c r="F253" i="43" s="1"/>
  <c r="L24" i="32"/>
  <c r="L210" i="33" s="1"/>
  <c r="M24" i="32"/>
  <c r="N24" i="32" s="1"/>
  <c r="P24" i="32"/>
  <c r="N210" i="33" s="1"/>
  <c r="R24" i="32"/>
  <c r="P210" i="33" s="1"/>
  <c r="T24" i="32"/>
  <c r="R210" i="33" s="1"/>
  <c r="U24" i="32"/>
  <c r="V24" i="32" s="1"/>
  <c r="H29" i="32"/>
  <c r="H215" i="33" s="1"/>
  <c r="J29" i="32"/>
  <c r="J215" i="33" s="1"/>
  <c r="L29" i="32"/>
  <c r="L215" i="33" s="1"/>
  <c r="M29" i="32"/>
  <c r="N29" i="32" s="1"/>
  <c r="P29" i="32"/>
  <c r="N215" i="33" s="1"/>
  <c r="R29" i="32"/>
  <c r="P215" i="33" s="1"/>
  <c r="T29" i="32"/>
  <c r="R215" i="33" s="1"/>
  <c r="U29" i="32"/>
  <c r="V29" i="32" s="1"/>
  <c r="O131" i="43"/>
  <c r="O130" i="43"/>
  <c r="O129" i="43"/>
  <c r="O128" i="43"/>
  <c r="O127" i="43"/>
  <c r="O126" i="43"/>
  <c r="O125" i="43"/>
  <c r="M131" i="43"/>
  <c r="M130" i="43"/>
  <c r="M129" i="43"/>
  <c r="M128" i="43"/>
  <c r="M127" i="43"/>
  <c r="M126" i="43"/>
  <c r="M125" i="43"/>
  <c r="K131" i="43"/>
  <c r="K130" i="43"/>
  <c r="K129" i="43"/>
  <c r="K128" i="43"/>
  <c r="K127" i="43"/>
  <c r="K126" i="43"/>
  <c r="K125" i="43"/>
  <c r="G131" i="43"/>
  <c r="G130" i="43"/>
  <c r="G129" i="43"/>
  <c r="G128" i="43"/>
  <c r="G127" i="43"/>
  <c r="G126" i="43"/>
  <c r="G125" i="43"/>
  <c r="E131" i="43"/>
  <c r="E130" i="43"/>
  <c r="E129" i="43"/>
  <c r="E128" i="43"/>
  <c r="E127" i="43"/>
  <c r="E126" i="43"/>
  <c r="E125" i="43"/>
  <c r="C131" i="43"/>
  <c r="B131" i="43"/>
  <c r="C130" i="43"/>
  <c r="B130" i="43"/>
  <c r="C129" i="43"/>
  <c r="B129" i="43"/>
  <c r="C128" i="43"/>
  <c r="B128" i="43"/>
  <c r="C127" i="43"/>
  <c r="B127" i="43"/>
  <c r="C126" i="43"/>
  <c r="B126" i="43"/>
  <c r="C125" i="43"/>
  <c r="B125" i="43"/>
  <c r="S27" i="7"/>
  <c r="Q27" i="7"/>
  <c r="O27" i="7"/>
  <c r="K27" i="7"/>
  <c r="I27" i="7"/>
  <c r="G27" i="7"/>
  <c r="B27" i="7"/>
  <c r="U26" i="7"/>
  <c r="T26" i="7"/>
  <c r="R228" i="33" s="1"/>
  <c r="R26" i="7"/>
  <c r="P228" i="33" s="1"/>
  <c r="P26" i="7"/>
  <c r="N228" i="33" s="1"/>
  <c r="M26" i="7"/>
  <c r="L26" i="7"/>
  <c r="L228" i="33" s="1"/>
  <c r="J26" i="7"/>
  <c r="J228" i="33" s="1"/>
  <c r="H26" i="7"/>
  <c r="H228" i="33" s="1"/>
  <c r="U24" i="7"/>
  <c r="V24" i="7" s="1"/>
  <c r="T24" i="7"/>
  <c r="R226" i="33" s="1"/>
  <c r="R24" i="7"/>
  <c r="P226" i="33" s="1"/>
  <c r="P24" i="7"/>
  <c r="N226" i="33" s="1"/>
  <c r="M24" i="7"/>
  <c r="N24" i="7" s="1"/>
  <c r="L24" i="7"/>
  <c r="L226" i="33" s="1"/>
  <c r="J24" i="7"/>
  <c r="J226" i="33" s="1"/>
  <c r="H24" i="7"/>
  <c r="H226" i="33" s="1"/>
  <c r="U23" i="7"/>
  <c r="V23" i="7" s="1"/>
  <c r="T23" i="7"/>
  <c r="R225" i="33" s="1"/>
  <c r="R23" i="7"/>
  <c r="P225" i="33" s="1"/>
  <c r="P23" i="7"/>
  <c r="N225" i="33" s="1"/>
  <c r="M23" i="7"/>
  <c r="N23" i="7" s="1"/>
  <c r="L23" i="7"/>
  <c r="L225" i="33" s="1"/>
  <c r="J23" i="7"/>
  <c r="J225" i="33" s="1"/>
  <c r="H23" i="7"/>
  <c r="H225" i="33" s="1"/>
  <c r="U22" i="7"/>
  <c r="T22" i="7"/>
  <c r="R224" i="33" s="1"/>
  <c r="R22" i="7"/>
  <c r="P224" i="33" s="1"/>
  <c r="P22" i="7"/>
  <c r="N224" i="33" s="1"/>
  <c r="M22" i="7"/>
  <c r="N22" i="7" s="1"/>
  <c r="L22" i="7"/>
  <c r="L224" i="33" s="1"/>
  <c r="J22" i="7"/>
  <c r="J224" i="33" s="1"/>
  <c r="H22" i="7"/>
  <c r="H224" i="33" s="1"/>
  <c r="U21" i="7"/>
  <c r="V21" i="7" s="1"/>
  <c r="T21" i="7"/>
  <c r="R223" i="33" s="1"/>
  <c r="R21" i="7"/>
  <c r="P223" i="33" s="1"/>
  <c r="P21" i="7"/>
  <c r="N223" i="33" s="1"/>
  <c r="M21" i="7"/>
  <c r="N21" i="7" s="1"/>
  <c r="L21" i="7"/>
  <c r="L223" i="33" s="1"/>
  <c r="J21" i="7"/>
  <c r="J223" i="33" s="1"/>
  <c r="H21" i="7"/>
  <c r="H223" i="33" s="1"/>
  <c r="U20" i="7"/>
  <c r="V20" i="7" s="1"/>
  <c r="T20" i="7"/>
  <c r="R222" i="33" s="1"/>
  <c r="R20" i="7"/>
  <c r="P222" i="33" s="1"/>
  <c r="P20" i="7"/>
  <c r="N222" i="33" s="1"/>
  <c r="M20" i="7"/>
  <c r="N20" i="7" s="1"/>
  <c r="L20" i="7"/>
  <c r="L222" i="33" s="1"/>
  <c r="J20" i="7"/>
  <c r="J222" i="33" s="1"/>
  <c r="H20" i="7"/>
  <c r="H222" i="33" s="1"/>
  <c r="U19" i="7"/>
  <c r="V19" i="7" s="1"/>
  <c r="T19" i="7"/>
  <c r="R221" i="33" s="1"/>
  <c r="R19" i="7"/>
  <c r="P221" i="33" s="1"/>
  <c r="P19" i="7"/>
  <c r="N221" i="33" s="1"/>
  <c r="M19" i="7"/>
  <c r="N19" i="7" s="1"/>
  <c r="L19" i="7"/>
  <c r="L221" i="33" s="1"/>
  <c r="J19" i="7"/>
  <c r="J221" i="33" s="1"/>
  <c r="H19" i="7"/>
  <c r="H221" i="33" s="1"/>
  <c r="B119" i="43"/>
  <c r="C119" i="43"/>
  <c r="E119" i="43"/>
  <c r="F119" i="43" s="1"/>
  <c r="G119" i="43"/>
  <c r="K119" i="43"/>
  <c r="M119" i="43"/>
  <c r="O119" i="43"/>
  <c r="B120" i="43"/>
  <c r="C120" i="43"/>
  <c r="E120" i="43"/>
  <c r="F120" i="43" s="1"/>
  <c r="G120" i="43"/>
  <c r="K120" i="43"/>
  <c r="M120" i="43"/>
  <c r="O120" i="43"/>
  <c r="H14" i="7"/>
  <c r="J14" i="7"/>
  <c r="L14" i="7"/>
  <c r="M14" i="7"/>
  <c r="N14" i="7" s="1"/>
  <c r="P14" i="7"/>
  <c r="R14" i="7"/>
  <c r="T14" i="7"/>
  <c r="U14" i="7"/>
  <c r="V14" i="7" s="1"/>
  <c r="H13" i="7"/>
  <c r="J13" i="7"/>
  <c r="L13" i="7"/>
  <c r="M13" i="7"/>
  <c r="N13" i="7" s="1"/>
  <c r="P13" i="7"/>
  <c r="R13" i="7"/>
  <c r="T13" i="7"/>
  <c r="U13" i="7"/>
  <c r="V13" i="7" s="1"/>
  <c r="K16" i="19"/>
  <c r="B61" i="33"/>
  <c r="G61" i="33"/>
  <c r="I61" i="33"/>
  <c r="K61" i="33"/>
  <c r="M61" i="33"/>
  <c r="O61" i="33"/>
  <c r="Q61" i="33"/>
  <c r="J61" i="33" l="1"/>
  <c r="D21" i="32"/>
  <c r="F21" i="32"/>
  <c r="AD21" i="32"/>
  <c r="D27" i="7"/>
  <c r="F27" i="7"/>
  <c r="AD27" i="7"/>
  <c r="F8" i="44"/>
  <c r="D8" i="44"/>
  <c r="AD8" i="44"/>
  <c r="P120" i="43"/>
  <c r="F30" i="32"/>
  <c r="D30" i="32"/>
  <c r="AD30" i="32"/>
  <c r="N61" i="33"/>
  <c r="L120" i="43"/>
  <c r="R61" i="33"/>
  <c r="B216" i="33"/>
  <c r="X30" i="32"/>
  <c r="AB30" i="32"/>
  <c r="Z30" i="32"/>
  <c r="AF30" i="32"/>
  <c r="Z259" i="43" s="1"/>
  <c r="Z38" i="43" s="1"/>
  <c r="AB27" i="7"/>
  <c r="X27" i="7"/>
  <c r="Z27" i="7"/>
  <c r="AF27" i="7"/>
  <c r="B207" i="33"/>
  <c r="Z21" i="32"/>
  <c r="X21" i="32"/>
  <c r="AB21" i="32"/>
  <c r="AF21" i="32"/>
  <c r="Z250" i="43" s="1"/>
  <c r="Z37" i="43" s="1"/>
  <c r="B277" i="43"/>
  <c r="B31" i="43" s="1"/>
  <c r="X8" i="44"/>
  <c r="T277" i="43" s="1"/>
  <c r="T31" i="43" s="1"/>
  <c r="Z8" i="44"/>
  <c r="V277" i="43" s="1"/>
  <c r="V31" i="43" s="1"/>
  <c r="AB8" i="44"/>
  <c r="X277" i="43" s="1"/>
  <c r="X31" i="43" s="1"/>
  <c r="AF8" i="44"/>
  <c r="Z277" i="43" s="1"/>
  <c r="Z31" i="43" s="1"/>
  <c r="T61" i="33"/>
  <c r="X61" i="33"/>
  <c r="V61" i="33"/>
  <c r="V81" i="33"/>
  <c r="T81" i="33"/>
  <c r="X81" i="33"/>
  <c r="H82" i="33"/>
  <c r="AA82" i="33"/>
  <c r="T82" i="33"/>
  <c r="X82" i="33"/>
  <c r="V82" i="33"/>
  <c r="V206" i="33"/>
  <c r="T206" i="33"/>
  <c r="X206" i="33"/>
  <c r="T205" i="33"/>
  <c r="X205" i="33"/>
  <c r="V205" i="33"/>
  <c r="V204" i="33"/>
  <c r="T204" i="33"/>
  <c r="X204" i="33"/>
  <c r="T203" i="33"/>
  <c r="X203" i="33"/>
  <c r="V203" i="33"/>
  <c r="V202" i="33"/>
  <c r="T202" i="33"/>
  <c r="X202" i="33"/>
  <c r="T201" i="33"/>
  <c r="X201" i="33"/>
  <c r="V201" i="33"/>
  <c r="V200" i="33"/>
  <c r="T200" i="33"/>
  <c r="X200" i="33"/>
  <c r="T199" i="33"/>
  <c r="X199" i="33"/>
  <c r="V199" i="33"/>
  <c r="V198" i="33"/>
  <c r="T198" i="33"/>
  <c r="X198" i="33"/>
  <c r="T197" i="33"/>
  <c r="X197" i="33"/>
  <c r="V197" i="33"/>
  <c r="V196" i="33"/>
  <c r="T196" i="33"/>
  <c r="X196" i="33"/>
  <c r="T195" i="33"/>
  <c r="X195" i="33"/>
  <c r="V195" i="33"/>
  <c r="V194" i="33"/>
  <c r="T194" i="33"/>
  <c r="X194" i="33"/>
  <c r="X193" i="33"/>
  <c r="T193" i="33"/>
  <c r="V193" i="33"/>
  <c r="V226" i="33"/>
  <c r="T226" i="33"/>
  <c r="X226" i="33"/>
  <c r="T224" i="33"/>
  <c r="X224" i="33"/>
  <c r="V224" i="33"/>
  <c r="V222" i="33"/>
  <c r="T222" i="33"/>
  <c r="X222" i="33"/>
  <c r="T240" i="33"/>
  <c r="X240" i="33"/>
  <c r="V240" i="33"/>
  <c r="AA225" i="33"/>
  <c r="AA223" i="33"/>
  <c r="AA221" i="33"/>
  <c r="V83" i="33"/>
  <c r="T83" i="33"/>
  <c r="X83" i="33"/>
  <c r="X225" i="33"/>
  <c r="V225" i="33"/>
  <c r="T225" i="33"/>
  <c r="V223" i="33"/>
  <c r="X223" i="33"/>
  <c r="T223" i="33"/>
  <c r="V221" i="33"/>
  <c r="X221" i="33"/>
  <c r="T221" i="33"/>
  <c r="AA61" i="33"/>
  <c r="AA226" i="33"/>
  <c r="AA224" i="33"/>
  <c r="AA222" i="33"/>
  <c r="AA240" i="33"/>
  <c r="V120" i="43"/>
  <c r="X120" i="43"/>
  <c r="T120" i="43"/>
  <c r="Z120" i="43"/>
  <c r="T119" i="43"/>
  <c r="V119" i="43"/>
  <c r="X119" i="43"/>
  <c r="Z119" i="43"/>
  <c r="P125" i="43"/>
  <c r="X125" i="43"/>
  <c r="T125" i="43"/>
  <c r="V125" i="43"/>
  <c r="Z125" i="43"/>
  <c r="N126" i="43"/>
  <c r="T126" i="43"/>
  <c r="V126" i="43"/>
  <c r="X126" i="43"/>
  <c r="Z126" i="43"/>
  <c r="P127" i="43"/>
  <c r="T127" i="43"/>
  <c r="V127" i="43"/>
  <c r="X127" i="43"/>
  <c r="Z127" i="43"/>
  <c r="N128" i="43"/>
  <c r="V128" i="43"/>
  <c r="X128" i="43"/>
  <c r="T128" i="43"/>
  <c r="Z128" i="43"/>
  <c r="X129" i="43"/>
  <c r="T129" i="43"/>
  <c r="V129" i="43"/>
  <c r="Z129" i="43"/>
  <c r="T130" i="43"/>
  <c r="V130" i="43"/>
  <c r="X130" i="43"/>
  <c r="Z130" i="43"/>
  <c r="T131" i="43"/>
  <c r="V131" i="43"/>
  <c r="X131" i="43"/>
  <c r="Z131" i="43"/>
  <c r="F131" i="43"/>
  <c r="I126" i="43"/>
  <c r="J126" i="43" s="1"/>
  <c r="D127" i="43"/>
  <c r="I128" i="43"/>
  <c r="J128" i="43" s="1"/>
  <c r="D129" i="43"/>
  <c r="Q129" i="43"/>
  <c r="R129" i="43" s="1"/>
  <c r="H125" i="43"/>
  <c r="N127" i="43"/>
  <c r="N129" i="43"/>
  <c r="I127" i="43"/>
  <c r="J127" i="43" s="1"/>
  <c r="I129" i="43"/>
  <c r="J129" i="43" s="1"/>
  <c r="Q125" i="43"/>
  <c r="R125" i="43" s="1"/>
  <c r="N130" i="43"/>
  <c r="P131" i="43"/>
  <c r="P126" i="43"/>
  <c r="D128" i="43"/>
  <c r="P128" i="43"/>
  <c r="AA215" i="33"/>
  <c r="AA214" i="33"/>
  <c r="AA213" i="33"/>
  <c r="AA212" i="33"/>
  <c r="AA211" i="33"/>
  <c r="AA210" i="33"/>
  <c r="AA209" i="33"/>
  <c r="AA208" i="33"/>
  <c r="AA206" i="33"/>
  <c r="AA205" i="33"/>
  <c r="AA204" i="33"/>
  <c r="AA203" i="33"/>
  <c r="B132" i="43"/>
  <c r="H126" i="43"/>
  <c r="H128" i="43"/>
  <c r="H130" i="43"/>
  <c r="Q127" i="43"/>
  <c r="R127" i="43" s="1"/>
  <c r="L129" i="43"/>
  <c r="Q131" i="43"/>
  <c r="R131" i="43" s="1"/>
  <c r="Q126" i="43"/>
  <c r="R126" i="43" s="1"/>
  <c r="Q128" i="43"/>
  <c r="R128" i="43" s="1"/>
  <c r="Q130" i="43"/>
  <c r="R130" i="43" s="1"/>
  <c r="O132" i="43"/>
  <c r="J8" i="44"/>
  <c r="F277" i="43" s="1"/>
  <c r="F31" i="43" s="1"/>
  <c r="I119" i="43"/>
  <c r="J119" i="43" s="1"/>
  <c r="D125" i="43"/>
  <c r="N125" i="43"/>
  <c r="L126" i="43"/>
  <c r="H127" i="43"/>
  <c r="L127" i="43"/>
  <c r="L128" i="43"/>
  <c r="H129" i="43"/>
  <c r="L131" i="43"/>
  <c r="D130" i="43"/>
  <c r="H8" i="44"/>
  <c r="D277" i="43" s="1"/>
  <c r="D31" i="43" s="1"/>
  <c r="L8" i="44"/>
  <c r="H277" i="43" s="1"/>
  <c r="H31" i="43" s="1"/>
  <c r="P130" i="43"/>
  <c r="F125" i="43"/>
  <c r="L125" i="43"/>
  <c r="F126" i="43"/>
  <c r="F127" i="43"/>
  <c r="F128" i="43"/>
  <c r="F129" i="43"/>
  <c r="P129" i="43"/>
  <c r="N131" i="43"/>
  <c r="F130" i="43"/>
  <c r="L130" i="43"/>
  <c r="D131" i="43"/>
  <c r="H131" i="43"/>
  <c r="D126" i="43"/>
  <c r="I130" i="43"/>
  <c r="J130" i="43" s="1"/>
  <c r="I131" i="43"/>
  <c r="J131" i="43" s="1"/>
  <c r="G259" i="43"/>
  <c r="G38" i="43" s="1"/>
  <c r="L258" i="43"/>
  <c r="H258" i="43"/>
  <c r="U8" i="44"/>
  <c r="V8" i="44" s="1"/>
  <c r="R277" i="43" s="1"/>
  <c r="R31" i="43" s="1"/>
  <c r="T8" i="44"/>
  <c r="P277" i="43" s="1"/>
  <c r="P31" i="43" s="1"/>
  <c r="E277" i="43"/>
  <c r="E31" i="43" s="1"/>
  <c r="P61" i="33"/>
  <c r="H61" i="33"/>
  <c r="N120" i="43"/>
  <c r="H120" i="43"/>
  <c r="D120" i="43"/>
  <c r="P119" i="43"/>
  <c r="L119" i="43"/>
  <c r="H119" i="43"/>
  <c r="K259" i="43"/>
  <c r="K38" i="43" s="1"/>
  <c r="N256" i="43"/>
  <c r="L256" i="43"/>
  <c r="H256" i="43"/>
  <c r="L253" i="43"/>
  <c r="H253" i="43"/>
  <c r="L252" i="43"/>
  <c r="H252" i="43"/>
  <c r="L251" i="43"/>
  <c r="H251" i="43"/>
  <c r="G277" i="43"/>
  <c r="G31" i="43" s="1"/>
  <c r="N211" i="33"/>
  <c r="L211" i="33"/>
  <c r="F258" i="43"/>
  <c r="F256" i="43"/>
  <c r="J210" i="33"/>
  <c r="J252" i="43"/>
  <c r="J209" i="33"/>
  <c r="I216" i="33"/>
  <c r="J208" i="33"/>
  <c r="I258" i="43"/>
  <c r="J258" i="43"/>
  <c r="D258" i="43"/>
  <c r="I257" i="43"/>
  <c r="N28" i="32"/>
  <c r="I256" i="43"/>
  <c r="J256" i="43"/>
  <c r="D256" i="43"/>
  <c r="I255" i="43"/>
  <c r="J253" i="43"/>
  <c r="D253" i="43"/>
  <c r="I253" i="43"/>
  <c r="D252" i="43"/>
  <c r="I252" i="43"/>
  <c r="J251" i="43"/>
  <c r="D251" i="43"/>
  <c r="I251" i="43"/>
  <c r="M30" i="32"/>
  <c r="H211" i="33"/>
  <c r="C259" i="43"/>
  <c r="C38" i="43" s="1"/>
  <c r="I254" i="43"/>
  <c r="N26" i="7"/>
  <c r="C277" i="43"/>
  <c r="C31" i="43" s="1"/>
  <c r="I276" i="43"/>
  <c r="Q257" i="43"/>
  <c r="P252" i="43"/>
  <c r="Q255" i="43"/>
  <c r="R252" i="43"/>
  <c r="N252" i="43"/>
  <c r="Q252" i="43"/>
  <c r="G250" i="43"/>
  <c r="G37" i="43" s="1"/>
  <c r="C250" i="43"/>
  <c r="C37" i="43" s="1"/>
  <c r="I241" i="43"/>
  <c r="I239" i="43"/>
  <c r="G31" i="32"/>
  <c r="G217" i="33" s="1"/>
  <c r="I248" i="43"/>
  <c r="I238" i="43"/>
  <c r="Q256" i="43"/>
  <c r="R256" i="43"/>
  <c r="P256" i="43"/>
  <c r="P251" i="43"/>
  <c r="P258" i="43"/>
  <c r="P253" i="43"/>
  <c r="Q216" i="33"/>
  <c r="R211" i="33"/>
  <c r="V25" i="32"/>
  <c r="Q254" i="43"/>
  <c r="V10" i="32"/>
  <c r="O277" i="43"/>
  <c r="O31" i="43" s="1"/>
  <c r="V26" i="7"/>
  <c r="B229" i="33"/>
  <c r="J83" i="33"/>
  <c r="L83" i="33"/>
  <c r="Q229" i="33"/>
  <c r="R229" i="33" s="1"/>
  <c r="M229" i="33"/>
  <c r="N229" i="33" s="1"/>
  <c r="K229" i="33"/>
  <c r="G229" i="33"/>
  <c r="R257" i="43"/>
  <c r="P257" i="43"/>
  <c r="N257" i="43"/>
  <c r="L257" i="43"/>
  <c r="J257" i="43"/>
  <c r="H257" i="43"/>
  <c r="F257" i="43"/>
  <c r="D257" i="43"/>
  <c r="R255" i="43"/>
  <c r="P255" i="43"/>
  <c r="N255" i="43"/>
  <c r="L255" i="43"/>
  <c r="J255" i="43"/>
  <c r="H255" i="43"/>
  <c r="F255" i="43"/>
  <c r="D255" i="43"/>
  <c r="B259" i="43"/>
  <c r="B38" i="43" s="1"/>
  <c r="P211" i="33"/>
  <c r="J211" i="33"/>
  <c r="P248" i="43"/>
  <c r="J248" i="43"/>
  <c r="H248" i="43"/>
  <c r="F248" i="43"/>
  <c r="D248" i="43"/>
  <c r="H21" i="32"/>
  <c r="H207" i="33" s="1"/>
  <c r="P241" i="43"/>
  <c r="J241" i="43"/>
  <c r="H241" i="43"/>
  <c r="F241" i="43"/>
  <c r="D241" i="43"/>
  <c r="P21" i="32"/>
  <c r="N207" i="33" s="1"/>
  <c r="P239" i="43"/>
  <c r="J239" i="43"/>
  <c r="H239" i="43"/>
  <c r="F239" i="43"/>
  <c r="D239" i="43"/>
  <c r="P238" i="43"/>
  <c r="J238" i="43"/>
  <c r="H238" i="43"/>
  <c r="F238" i="43"/>
  <c r="D238" i="43"/>
  <c r="N83" i="33"/>
  <c r="P83" i="33"/>
  <c r="R83" i="33"/>
  <c r="O229" i="33"/>
  <c r="I229" i="33"/>
  <c r="J229" i="33" s="1"/>
  <c r="R258" i="43"/>
  <c r="N258" i="43"/>
  <c r="Q258" i="43"/>
  <c r="R253" i="43"/>
  <c r="N253" i="43"/>
  <c r="Q253" i="43"/>
  <c r="R251" i="43"/>
  <c r="N251" i="43"/>
  <c r="U30" i="32"/>
  <c r="M259" i="43"/>
  <c r="M38" i="43" s="1"/>
  <c r="Q251" i="43"/>
  <c r="M132" i="43"/>
  <c r="S31" i="32"/>
  <c r="I207" i="33"/>
  <c r="L21" i="32"/>
  <c r="L207" i="33" s="1"/>
  <c r="T21" i="32"/>
  <c r="R207" i="33" s="1"/>
  <c r="K31" i="32"/>
  <c r="I31" i="32"/>
  <c r="C260" i="43"/>
  <c r="O250" i="43"/>
  <c r="O37" i="43" s="1"/>
  <c r="N248" i="43"/>
  <c r="N241" i="43"/>
  <c r="N239" i="43"/>
  <c r="N238" i="43"/>
  <c r="Q31" i="32"/>
  <c r="M250" i="43"/>
  <c r="M37" i="43" s="1"/>
  <c r="R8" i="44"/>
  <c r="N277" i="43" s="1"/>
  <c r="N31" i="43" s="1"/>
  <c r="U27" i="7"/>
  <c r="V27" i="7" s="1"/>
  <c r="V22" i="7"/>
  <c r="E132" i="43"/>
  <c r="K132" i="43"/>
  <c r="Q120" i="43"/>
  <c r="R120" i="43" s="1"/>
  <c r="V60" i="32"/>
  <c r="Q248" i="43"/>
  <c r="N205" i="33"/>
  <c r="B31" i="32"/>
  <c r="B250" i="43"/>
  <c r="B37" i="43" s="1"/>
  <c r="V12" i="32"/>
  <c r="L241" i="43"/>
  <c r="L239" i="43"/>
  <c r="R238" i="43"/>
  <c r="L238" i="43"/>
  <c r="Q238" i="43"/>
  <c r="O31" i="32"/>
  <c r="K250" i="43"/>
  <c r="K37" i="43" s="1"/>
  <c r="K277" i="43"/>
  <c r="K31" i="43" s="1"/>
  <c r="Q276" i="43"/>
  <c r="P8" i="44"/>
  <c r="L277" i="43" s="1"/>
  <c r="L31" i="43" s="1"/>
  <c r="Q277" i="43"/>
  <c r="Q31" i="43" s="1"/>
  <c r="J82" i="33"/>
  <c r="L82" i="33"/>
  <c r="N82" i="33"/>
  <c r="P82" i="33"/>
  <c r="R82" i="33"/>
  <c r="H83" i="33"/>
  <c r="D119" i="43"/>
  <c r="I125" i="43"/>
  <c r="J125" i="43" s="1"/>
  <c r="M8" i="44"/>
  <c r="G132" i="43"/>
  <c r="L30" i="32"/>
  <c r="R30" i="32"/>
  <c r="H30" i="32"/>
  <c r="P30" i="32"/>
  <c r="T30" i="32"/>
  <c r="J30" i="32"/>
  <c r="J21" i="32"/>
  <c r="R21" i="32"/>
  <c r="C132" i="43"/>
  <c r="I120" i="43"/>
  <c r="J120" i="43" s="1"/>
  <c r="N119" i="43"/>
  <c r="J27" i="7"/>
  <c r="T27" i="7"/>
  <c r="M27" i="7"/>
  <c r="N27" i="7" s="1"/>
  <c r="L27" i="7"/>
  <c r="R27" i="7"/>
  <c r="H27" i="7"/>
  <c r="P27" i="7"/>
  <c r="Q119" i="43"/>
  <c r="R119" i="43" s="1"/>
  <c r="L61" i="33"/>
  <c r="L229" i="33" l="1"/>
  <c r="R239" i="43"/>
  <c r="F31" i="32"/>
  <c r="D31" i="32"/>
  <c r="AD31" i="32"/>
  <c r="P132" i="43"/>
  <c r="T250" i="43"/>
  <c r="T37" i="43" s="1"/>
  <c r="T207" i="33"/>
  <c r="V259" i="43"/>
  <c r="V38" i="43" s="1"/>
  <c r="V216" i="33"/>
  <c r="T259" i="43"/>
  <c r="T38" i="43" s="1"/>
  <c r="T216" i="33"/>
  <c r="AB31" i="32"/>
  <c r="X31" i="32"/>
  <c r="Z31" i="32"/>
  <c r="AF31" i="32"/>
  <c r="X250" i="43"/>
  <c r="X37" i="43" s="1"/>
  <c r="X207" i="33"/>
  <c r="V250" i="43"/>
  <c r="V37" i="43" s="1"/>
  <c r="V207" i="33"/>
  <c r="X259" i="43"/>
  <c r="X38" i="43" s="1"/>
  <c r="X216" i="33"/>
  <c r="H229" i="33"/>
  <c r="AA229" i="33"/>
  <c r="X229" i="33"/>
  <c r="V229" i="33"/>
  <c r="T229" i="33"/>
  <c r="V132" i="43"/>
  <c r="X132" i="43"/>
  <c r="T132" i="43"/>
  <c r="Z132" i="43"/>
  <c r="H132" i="43"/>
  <c r="F132" i="43"/>
  <c r="N132" i="43"/>
  <c r="L132" i="43"/>
  <c r="P250" i="43"/>
  <c r="P37" i="43" s="1"/>
  <c r="Q132" i="43"/>
  <c r="R132" i="43" s="1"/>
  <c r="AA207" i="33"/>
  <c r="AA216" i="33"/>
  <c r="L250" i="43"/>
  <c r="L37" i="43" s="1"/>
  <c r="H250" i="43"/>
  <c r="H37" i="43" s="1"/>
  <c r="I259" i="43"/>
  <c r="I38" i="43" s="1"/>
  <c r="D250" i="43"/>
  <c r="D37" i="43" s="1"/>
  <c r="I277" i="43"/>
  <c r="I31" i="43" s="1"/>
  <c r="N8" i="44"/>
  <c r="J277" i="43" s="1"/>
  <c r="J31" i="43" s="1"/>
  <c r="R254" i="43"/>
  <c r="J216" i="33"/>
  <c r="F259" i="43"/>
  <c r="F38" i="43" s="1"/>
  <c r="N216" i="33"/>
  <c r="L259" i="43"/>
  <c r="L38" i="43" s="1"/>
  <c r="R216" i="33"/>
  <c r="P259" i="43"/>
  <c r="P38" i="43" s="1"/>
  <c r="H216" i="33"/>
  <c r="D259" i="43"/>
  <c r="D38" i="43" s="1"/>
  <c r="L216" i="33"/>
  <c r="H259" i="43"/>
  <c r="H38" i="43" s="1"/>
  <c r="Q259" i="43"/>
  <c r="Q38" i="43" s="1"/>
  <c r="P216" i="33"/>
  <c r="N259" i="43"/>
  <c r="N38" i="43" s="1"/>
  <c r="I217" i="33"/>
  <c r="E260" i="43"/>
  <c r="Q217" i="33"/>
  <c r="O260" i="43"/>
  <c r="K217" i="33"/>
  <c r="G260" i="43"/>
  <c r="O217" i="33"/>
  <c r="M260" i="43"/>
  <c r="P229" i="33"/>
  <c r="J207" i="33"/>
  <c r="F250" i="43"/>
  <c r="F37" i="43" s="1"/>
  <c r="B217" i="33"/>
  <c r="B260" i="43"/>
  <c r="P207" i="33"/>
  <c r="N250" i="43"/>
  <c r="N37" i="43" s="1"/>
  <c r="R241" i="43"/>
  <c r="M217" i="33"/>
  <c r="K260" i="43"/>
  <c r="D132" i="43"/>
  <c r="I132" i="43"/>
  <c r="Z260" i="43" l="1"/>
  <c r="T217" i="33"/>
  <c r="T260" i="43"/>
  <c r="V217" i="33"/>
  <c r="V260" i="43"/>
  <c r="X217" i="33"/>
  <c r="X260" i="43"/>
  <c r="AA217" i="33"/>
  <c r="J132" i="43"/>
  <c r="P15" i="19"/>
  <c r="R15" i="19"/>
  <c r="T15" i="19"/>
  <c r="U15" i="19"/>
  <c r="V15" i="19" s="1"/>
  <c r="I7" i="43"/>
  <c r="J7" i="43"/>
  <c r="Q7" i="43"/>
  <c r="R7" i="43"/>
  <c r="J20" i="25"/>
  <c r="L20" i="25"/>
  <c r="M20" i="25"/>
  <c r="N20" i="25" s="1"/>
  <c r="H20" i="25"/>
  <c r="P20" i="25"/>
  <c r="AA20" i="25"/>
  <c r="AB20" i="25" s="1"/>
  <c r="R20" i="25"/>
  <c r="T20" i="25"/>
  <c r="P37" i="32"/>
  <c r="B26" i="40" l="1"/>
  <c r="Q25" i="40"/>
  <c r="Q7" i="40" s="1"/>
  <c r="O25" i="40"/>
  <c r="O7" i="40" s="1"/>
  <c r="M25" i="40"/>
  <c r="S25" i="40" s="1"/>
  <c r="I25" i="40"/>
  <c r="I7" i="40" s="1"/>
  <c r="G25" i="40"/>
  <c r="G7" i="40" s="1"/>
  <c r="E25" i="40"/>
  <c r="C25" i="40"/>
  <c r="D25" i="40" s="1"/>
  <c r="Q10" i="38"/>
  <c r="O10" i="38"/>
  <c r="M10" i="38"/>
  <c r="I10" i="38"/>
  <c r="G10" i="38"/>
  <c r="E10" i="38"/>
  <c r="C10" i="38"/>
  <c r="D10" i="38" s="1"/>
  <c r="O10" i="36"/>
  <c r="M10" i="36"/>
  <c r="K10" i="36"/>
  <c r="G10" i="36"/>
  <c r="E10" i="36"/>
  <c r="C10" i="36"/>
  <c r="B10" i="36"/>
  <c r="L5" i="41"/>
  <c r="K5" i="41"/>
  <c r="L40" i="40"/>
  <c r="K40" i="40"/>
  <c r="L5" i="40"/>
  <c r="K5" i="40"/>
  <c r="L184" i="39"/>
  <c r="K184" i="39"/>
  <c r="L25" i="39"/>
  <c r="K25" i="39"/>
  <c r="L20" i="39"/>
  <c r="K20" i="39"/>
  <c r="L5" i="39"/>
  <c r="K5" i="39"/>
  <c r="L303" i="38"/>
  <c r="K303" i="38"/>
  <c r="L297" i="38"/>
  <c r="K297" i="38"/>
  <c r="L291" i="38"/>
  <c r="K291" i="38"/>
  <c r="L282" i="38"/>
  <c r="K282" i="38"/>
  <c r="L266" i="38"/>
  <c r="K266" i="38"/>
  <c r="L252" i="38"/>
  <c r="K252" i="38"/>
  <c r="L241" i="38"/>
  <c r="K241" i="38"/>
  <c r="L229" i="38"/>
  <c r="K229" i="38"/>
  <c r="L218" i="38"/>
  <c r="K218" i="38"/>
  <c r="L209" i="38"/>
  <c r="K209" i="38"/>
  <c r="L195" i="38"/>
  <c r="K195" i="38"/>
  <c r="L178" i="38"/>
  <c r="K178" i="38"/>
  <c r="L167" i="38"/>
  <c r="K167" i="38"/>
  <c r="L155" i="38"/>
  <c r="K155" i="38"/>
  <c r="L143" i="38"/>
  <c r="K143" i="38"/>
  <c r="L133" i="38"/>
  <c r="K133" i="38"/>
  <c r="L119" i="38"/>
  <c r="K119" i="38"/>
  <c r="L104" i="38"/>
  <c r="K104" i="38"/>
  <c r="L89" i="38"/>
  <c r="K89" i="38"/>
  <c r="L77" i="38"/>
  <c r="K77" i="38"/>
  <c r="L63" i="38"/>
  <c r="K63" i="38"/>
  <c r="L49" i="38"/>
  <c r="K49" i="38"/>
  <c r="L38" i="38"/>
  <c r="K38" i="38"/>
  <c r="L22" i="38"/>
  <c r="K22" i="38"/>
  <c r="J94" i="36"/>
  <c r="I94" i="36"/>
  <c r="J80" i="36"/>
  <c r="I80" i="36"/>
  <c r="J75" i="36"/>
  <c r="I75" i="36"/>
  <c r="J64" i="36"/>
  <c r="I64" i="36"/>
  <c r="J59" i="36"/>
  <c r="I59" i="36"/>
  <c r="J53" i="36"/>
  <c r="I53" i="36"/>
  <c r="I49" i="36"/>
  <c r="J49" i="36" s="1"/>
  <c r="I48" i="36"/>
  <c r="J48" i="36" s="1"/>
  <c r="I47" i="36"/>
  <c r="J47" i="36" s="1"/>
  <c r="J45" i="36"/>
  <c r="I45" i="36"/>
  <c r="J33" i="36"/>
  <c r="I33" i="36"/>
  <c r="J18" i="36"/>
  <c r="I18" i="36"/>
  <c r="J5" i="36"/>
  <c r="I5" i="36"/>
  <c r="S10" i="38" l="1"/>
  <c r="T10" i="38" s="1"/>
  <c r="K25" i="40"/>
  <c r="K10" i="38"/>
  <c r="L10" i="38" s="1"/>
  <c r="C7" i="40"/>
  <c r="D7" i="40" s="1"/>
  <c r="P7" i="40" s="1"/>
  <c r="E7" i="40"/>
  <c r="M7" i="40"/>
  <c r="H25" i="40"/>
  <c r="T25" i="40"/>
  <c r="R25" i="40"/>
  <c r="L25" i="40"/>
  <c r="J25" i="40"/>
  <c r="P25" i="40"/>
  <c r="F25" i="40"/>
  <c r="N25" i="40"/>
  <c r="H10" i="38"/>
  <c r="R10" i="38"/>
  <c r="J10" i="38"/>
  <c r="P10" i="38"/>
  <c r="F10" i="38"/>
  <c r="N10" i="38"/>
  <c r="I79" i="37"/>
  <c r="J62" i="37"/>
  <c r="I62" i="37"/>
  <c r="J45" i="37"/>
  <c r="I45" i="37"/>
  <c r="Q115" i="42"/>
  <c r="Q114" i="42"/>
  <c r="Q113" i="42"/>
  <c r="I115" i="42"/>
  <c r="I114" i="42"/>
  <c r="I113" i="42"/>
  <c r="I98" i="42"/>
  <c r="B45" i="43"/>
  <c r="C45" i="43"/>
  <c r="E45" i="43"/>
  <c r="F45" i="43" s="1"/>
  <c r="G45" i="43"/>
  <c r="K45" i="43"/>
  <c r="M45" i="43"/>
  <c r="O45" i="43"/>
  <c r="B46" i="43"/>
  <c r="C46" i="43"/>
  <c r="E46" i="43"/>
  <c r="F46" i="43" s="1"/>
  <c r="G46" i="43"/>
  <c r="K46" i="43"/>
  <c r="L46" i="43" s="1"/>
  <c r="M46" i="43"/>
  <c r="O46" i="43"/>
  <c r="P46" i="43" s="1"/>
  <c r="B47" i="43"/>
  <c r="C47" i="43"/>
  <c r="E47" i="43"/>
  <c r="G47" i="43"/>
  <c r="K47" i="43"/>
  <c r="M47" i="43"/>
  <c r="O47" i="43"/>
  <c r="B48" i="43"/>
  <c r="C48" i="43"/>
  <c r="E48" i="43"/>
  <c r="F48" i="43" s="1"/>
  <c r="G48" i="43"/>
  <c r="K48" i="43"/>
  <c r="L48" i="43" s="1"/>
  <c r="M48" i="43"/>
  <c r="O48" i="43"/>
  <c r="P48" i="43" s="1"/>
  <c r="B49" i="43"/>
  <c r="C49" i="43"/>
  <c r="E49" i="43"/>
  <c r="G49" i="43"/>
  <c r="K49" i="43"/>
  <c r="L49" i="43" s="1"/>
  <c r="M49" i="43"/>
  <c r="O49" i="43"/>
  <c r="P49" i="43" s="1"/>
  <c r="B50" i="43"/>
  <c r="C50" i="43"/>
  <c r="E50" i="43"/>
  <c r="F50" i="43" s="1"/>
  <c r="G50" i="43"/>
  <c r="K50" i="43"/>
  <c r="L50" i="43" s="1"/>
  <c r="M50" i="43"/>
  <c r="O50" i="43"/>
  <c r="B51" i="43"/>
  <c r="C51" i="43"/>
  <c r="E51" i="43"/>
  <c r="F51" i="43" s="1"/>
  <c r="G51" i="43"/>
  <c r="K51" i="43"/>
  <c r="L51" i="43" s="1"/>
  <c r="M51" i="43"/>
  <c r="O51" i="43"/>
  <c r="P51" i="43" s="1"/>
  <c r="B52" i="43"/>
  <c r="C52" i="43"/>
  <c r="E52" i="43"/>
  <c r="F52" i="43" s="1"/>
  <c r="G52" i="43"/>
  <c r="K52" i="43"/>
  <c r="M52" i="43"/>
  <c r="O52" i="43"/>
  <c r="B53" i="43"/>
  <c r="C53" i="43"/>
  <c r="E53" i="43"/>
  <c r="G53" i="43"/>
  <c r="K53" i="43"/>
  <c r="L53" i="43" s="1"/>
  <c r="M53" i="43"/>
  <c r="O53" i="43"/>
  <c r="P53" i="43" s="1"/>
  <c r="B58" i="43"/>
  <c r="C58" i="43"/>
  <c r="E58" i="43"/>
  <c r="G58" i="43"/>
  <c r="K58" i="43"/>
  <c r="M58" i="43"/>
  <c r="O58" i="43"/>
  <c r="B59" i="43"/>
  <c r="C59" i="43"/>
  <c r="E59" i="43"/>
  <c r="F59" i="43" s="1"/>
  <c r="G59" i="43"/>
  <c r="K59" i="43"/>
  <c r="L59" i="43" s="1"/>
  <c r="M59" i="43"/>
  <c r="O59" i="43"/>
  <c r="B60" i="43"/>
  <c r="C60" i="43"/>
  <c r="E60" i="43"/>
  <c r="F60" i="43" s="1"/>
  <c r="G60" i="43"/>
  <c r="K60" i="43"/>
  <c r="L60" i="43" s="1"/>
  <c r="M60" i="43"/>
  <c r="O60" i="43"/>
  <c r="P60" i="43" s="1"/>
  <c r="B61" i="43"/>
  <c r="C61" i="43"/>
  <c r="E61" i="43"/>
  <c r="F61" i="43" s="1"/>
  <c r="G61" i="43"/>
  <c r="K61" i="43"/>
  <c r="M61" i="43"/>
  <c r="O61" i="43"/>
  <c r="B62" i="43"/>
  <c r="C62" i="43"/>
  <c r="E62" i="43"/>
  <c r="F62" i="43" s="1"/>
  <c r="G62" i="43"/>
  <c r="K62" i="43"/>
  <c r="L62" i="43" s="1"/>
  <c r="M62" i="43"/>
  <c r="O62" i="43"/>
  <c r="P62" i="43" s="1"/>
  <c r="B63" i="43"/>
  <c r="C63" i="43"/>
  <c r="E63" i="43"/>
  <c r="G63" i="43"/>
  <c r="K63" i="43"/>
  <c r="M63" i="43"/>
  <c r="O63" i="43"/>
  <c r="B64" i="43"/>
  <c r="C64" i="43"/>
  <c r="E64" i="43"/>
  <c r="F64" i="43" s="1"/>
  <c r="G64" i="43"/>
  <c r="K64" i="43"/>
  <c r="L64" i="43" s="1"/>
  <c r="M64" i="43"/>
  <c r="O64" i="43"/>
  <c r="P64" i="43" s="1"/>
  <c r="B65" i="43"/>
  <c r="C65" i="43"/>
  <c r="E65" i="43"/>
  <c r="G65" i="43"/>
  <c r="K65" i="43"/>
  <c r="L65" i="43" s="1"/>
  <c r="M65" i="43"/>
  <c r="O65" i="43"/>
  <c r="P65" i="43" s="1"/>
  <c r="B66" i="43"/>
  <c r="C66" i="43"/>
  <c r="E66" i="43"/>
  <c r="F66" i="43" s="1"/>
  <c r="G66" i="43"/>
  <c r="K66" i="43"/>
  <c r="L66" i="43" s="1"/>
  <c r="M66" i="43"/>
  <c r="O66" i="43"/>
  <c r="B67" i="43"/>
  <c r="C67" i="43"/>
  <c r="E67" i="43"/>
  <c r="F67" i="43" s="1"/>
  <c r="G67" i="43"/>
  <c r="K67" i="43"/>
  <c r="L67" i="43" s="1"/>
  <c r="M67" i="43"/>
  <c r="O67" i="43"/>
  <c r="P67" i="43" s="1"/>
  <c r="B73" i="43"/>
  <c r="C73" i="43"/>
  <c r="E73" i="43"/>
  <c r="F73" i="43" s="1"/>
  <c r="G73" i="43"/>
  <c r="K73" i="43"/>
  <c r="M73" i="43"/>
  <c r="O73" i="43"/>
  <c r="B74" i="43"/>
  <c r="C74" i="43"/>
  <c r="E74" i="43"/>
  <c r="G74" i="43"/>
  <c r="K74" i="43"/>
  <c r="L74" i="43" s="1"/>
  <c r="M74" i="43"/>
  <c r="O74" i="43"/>
  <c r="P74" i="43" s="1"/>
  <c r="B75" i="43"/>
  <c r="C75" i="43"/>
  <c r="E75" i="43"/>
  <c r="G75" i="43"/>
  <c r="K75" i="43"/>
  <c r="M75" i="43"/>
  <c r="O75" i="43"/>
  <c r="B76" i="43"/>
  <c r="C76" i="43"/>
  <c r="E76" i="43"/>
  <c r="F76" i="43" s="1"/>
  <c r="G76" i="43"/>
  <c r="K76" i="43"/>
  <c r="L76" i="43" s="1"/>
  <c r="M76" i="43"/>
  <c r="O76" i="43"/>
  <c r="B77" i="43"/>
  <c r="C77" i="43"/>
  <c r="E77" i="43"/>
  <c r="F77" i="43" s="1"/>
  <c r="G77" i="43"/>
  <c r="K77" i="43"/>
  <c r="L77" i="43" s="1"/>
  <c r="M77" i="43"/>
  <c r="O77" i="43"/>
  <c r="P77" i="43" s="1"/>
  <c r="B78" i="43"/>
  <c r="C78" i="43"/>
  <c r="E78" i="43"/>
  <c r="F78" i="43" s="1"/>
  <c r="G78" i="43"/>
  <c r="K78" i="43"/>
  <c r="M78" i="43"/>
  <c r="O78" i="43"/>
  <c r="B83" i="43"/>
  <c r="C83" i="43"/>
  <c r="E83" i="43"/>
  <c r="F83" i="43" s="1"/>
  <c r="G83" i="43"/>
  <c r="K83" i="43"/>
  <c r="L83" i="43" s="1"/>
  <c r="M83" i="43"/>
  <c r="O83" i="43"/>
  <c r="P83" i="43" s="1"/>
  <c r="B84" i="43"/>
  <c r="C84" i="43"/>
  <c r="E84" i="43"/>
  <c r="G84" i="43"/>
  <c r="K84" i="43"/>
  <c r="M84" i="43"/>
  <c r="O84" i="43"/>
  <c r="B85" i="43"/>
  <c r="C85" i="43"/>
  <c r="E85" i="43"/>
  <c r="F85" i="43" s="1"/>
  <c r="G85" i="43"/>
  <c r="K85" i="43"/>
  <c r="L85" i="43" s="1"/>
  <c r="M85" i="43"/>
  <c r="O85" i="43"/>
  <c r="P85" i="43" s="1"/>
  <c r="B86" i="43"/>
  <c r="C86" i="43"/>
  <c r="E86" i="43"/>
  <c r="F86" i="43" s="1"/>
  <c r="G86" i="43"/>
  <c r="K86" i="43"/>
  <c r="L86" i="43" s="1"/>
  <c r="M86" i="43"/>
  <c r="O86" i="43"/>
  <c r="P86" i="43" s="1"/>
  <c r="B91" i="43"/>
  <c r="C91" i="43"/>
  <c r="E91" i="43"/>
  <c r="F91" i="43" s="1"/>
  <c r="G91" i="43"/>
  <c r="K91" i="43"/>
  <c r="L91" i="43" s="1"/>
  <c r="M91" i="43"/>
  <c r="O91" i="43"/>
  <c r="B92" i="43"/>
  <c r="Z92" i="43" s="1"/>
  <c r="C92" i="43"/>
  <c r="E92" i="43"/>
  <c r="G92" i="43"/>
  <c r="K92" i="43"/>
  <c r="M92" i="43"/>
  <c r="O92" i="43"/>
  <c r="B93" i="43"/>
  <c r="C93" i="43"/>
  <c r="E93" i="43"/>
  <c r="F93" i="43" s="1"/>
  <c r="G93" i="43"/>
  <c r="K93" i="43"/>
  <c r="M93" i="43"/>
  <c r="O93" i="43"/>
  <c r="B94" i="43"/>
  <c r="C94" i="43"/>
  <c r="E94" i="43"/>
  <c r="G94" i="43"/>
  <c r="K94" i="43"/>
  <c r="L94" i="43" s="1"/>
  <c r="M94" i="43"/>
  <c r="O94" i="43"/>
  <c r="P94" i="43" s="1"/>
  <c r="B95" i="43"/>
  <c r="C95" i="43"/>
  <c r="E95" i="43"/>
  <c r="G95" i="43"/>
  <c r="K95" i="43"/>
  <c r="M95" i="43"/>
  <c r="O95" i="43"/>
  <c r="B96" i="43"/>
  <c r="C96" i="43"/>
  <c r="E96" i="43"/>
  <c r="F96" i="43" s="1"/>
  <c r="G96" i="43"/>
  <c r="K96" i="43"/>
  <c r="L96" i="43" s="1"/>
  <c r="M96" i="43"/>
  <c r="O96" i="43"/>
  <c r="B97" i="43"/>
  <c r="C97" i="43"/>
  <c r="E97" i="43"/>
  <c r="F97" i="43" s="1"/>
  <c r="G97" i="43"/>
  <c r="K97" i="43"/>
  <c r="L97" i="43" s="1"/>
  <c r="M97" i="43"/>
  <c r="O97" i="43"/>
  <c r="P97" i="43" s="1"/>
  <c r="B98" i="43"/>
  <c r="C98" i="43"/>
  <c r="E98" i="43"/>
  <c r="F98" i="43" s="1"/>
  <c r="G98" i="43"/>
  <c r="K98" i="43"/>
  <c r="M98" i="43"/>
  <c r="O98" i="43"/>
  <c r="B103" i="43"/>
  <c r="C103" i="43"/>
  <c r="E103" i="43"/>
  <c r="F103" i="43" s="1"/>
  <c r="G103" i="43"/>
  <c r="K103" i="43"/>
  <c r="L103" i="43" s="1"/>
  <c r="M103" i="43"/>
  <c r="O103" i="43"/>
  <c r="P103" i="43" s="1"/>
  <c r="B104" i="43"/>
  <c r="C104" i="43"/>
  <c r="E104" i="43"/>
  <c r="G104" i="43"/>
  <c r="K104" i="43"/>
  <c r="M104" i="43"/>
  <c r="O104" i="43"/>
  <c r="B105" i="43"/>
  <c r="C105" i="43"/>
  <c r="E105" i="43"/>
  <c r="F105" i="43" s="1"/>
  <c r="G105" i="43"/>
  <c r="K105" i="43"/>
  <c r="L105" i="43" s="1"/>
  <c r="M105" i="43"/>
  <c r="O105" i="43"/>
  <c r="P105" i="43" s="1"/>
  <c r="B106" i="43"/>
  <c r="C106" i="43"/>
  <c r="E106" i="43"/>
  <c r="F106" i="43" s="1"/>
  <c r="G106" i="43"/>
  <c r="K106" i="43"/>
  <c r="L106" i="43" s="1"/>
  <c r="M106" i="43"/>
  <c r="O106" i="43"/>
  <c r="P106" i="43" s="1"/>
  <c r="B107" i="43"/>
  <c r="C107" i="43"/>
  <c r="E107" i="43"/>
  <c r="F107" i="43" s="1"/>
  <c r="G107" i="43"/>
  <c r="K107" i="43"/>
  <c r="L107" i="43" s="1"/>
  <c r="M107" i="43"/>
  <c r="O107" i="43"/>
  <c r="B108" i="43"/>
  <c r="C108" i="43"/>
  <c r="E108" i="43"/>
  <c r="F108" i="43" s="1"/>
  <c r="G108" i="43"/>
  <c r="K108" i="43"/>
  <c r="L108" i="43" s="1"/>
  <c r="M108" i="43"/>
  <c r="O108" i="43"/>
  <c r="P108" i="43" s="1"/>
  <c r="B113" i="43"/>
  <c r="C113" i="43"/>
  <c r="E113" i="43"/>
  <c r="G113" i="43"/>
  <c r="K113" i="43"/>
  <c r="M113" i="43"/>
  <c r="O113" i="43"/>
  <c r="B114" i="43"/>
  <c r="C114" i="43"/>
  <c r="E114" i="43"/>
  <c r="G114" i="43"/>
  <c r="K114" i="43"/>
  <c r="L114" i="43" s="1"/>
  <c r="M114" i="43"/>
  <c r="O114" i="43"/>
  <c r="P114" i="43" s="1"/>
  <c r="B115" i="43"/>
  <c r="C115" i="43"/>
  <c r="E115" i="43"/>
  <c r="G115" i="43"/>
  <c r="K115" i="43"/>
  <c r="M115" i="43"/>
  <c r="O115" i="43"/>
  <c r="B116" i="43"/>
  <c r="C116" i="43"/>
  <c r="E116" i="43"/>
  <c r="F116" i="43" s="1"/>
  <c r="G116" i="43"/>
  <c r="K116" i="43"/>
  <c r="L116" i="43" s="1"/>
  <c r="M116" i="43"/>
  <c r="O116" i="43"/>
  <c r="B117" i="43"/>
  <c r="C117" i="43"/>
  <c r="E117" i="43"/>
  <c r="F117" i="43" s="1"/>
  <c r="G117" i="43"/>
  <c r="K117" i="43"/>
  <c r="L117" i="43" s="1"/>
  <c r="M117" i="43"/>
  <c r="O117" i="43"/>
  <c r="P117" i="43" s="1"/>
  <c r="B118" i="43"/>
  <c r="C118" i="43"/>
  <c r="E118" i="43"/>
  <c r="F118" i="43" s="1"/>
  <c r="G118" i="43"/>
  <c r="K118" i="43"/>
  <c r="M118" i="43"/>
  <c r="O118" i="43"/>
  <c r="B136" i="43"/>
  <c r="C136" i="43"/>
  <c r="E136" i="43"/>
  <c r="F136" i="43" s="1"/>
  <c r="G136" i="43"/>
  <c r="K136" i="43"/>
  <c r="L136" i="43" s="1"/>
  <c r="M136" i="43"/>
  <c r="O136" i="43"/>
  <c r="P136" i="43" s="1"/>
  <c r="B137" i="43"/>
  <c r="C137" i="43"/>
  <c r="E137" i="43"/>
  <c r="G137" i="43"/>
  <c r="K137" i="43"/>
  <c r="M137" i="43"/>
  <c r="O137" i="43"/>
  <c r="B138" i="43"/>
  <c r="C138" i="43"/>
  <c r="E138" i="43"/>
  <c r="F138" i="43" s="1"/>
  <c r="G138" i="43"/>
  <c r="K138" i="43"/>
  <c r="L138" i="43" s="1"/>
  <c r="M138" i="43"/>
  <c r="O138" i="43"/>
  <c r="P138" i="43" s="1"/>
  <c r="B139" i="43"/>
  <c r="C139" i="43"/>
  <c r="E139" i="43"/>
  <c r="F139" i="43" s="1"/>
  <c r="G139" i="43"/>
  <c r="K139" i="43"/>
  <c r="L139" i="43" s="1"/>
  <c r="M139" i="43"/>
  <c r="O139" i="43"/>
  <c r="P139" i="43" s="1"/>
  <c r="B140" i="43"/>
  <c r="C140" i="43"/>
  <c r="E140" i="43"/>
  <c r="F140" i="43" s="1"/>
  <c r="G140" i="43"/>
  <c r="K140" i="43"/>
  <c r="L140" i="43" s="1"/>
  <c r="M140" i="43"/>
  <c r="O140" i="43"/>
  <c r="B145" i="43"/>
  <c r="C145" i="43"/>
  <c r="E145" i="43"/>
  <c r="F145" i="43" s="1"/>
  <c r="G145" i="43"/>
  <c r="K145" i="43"/>
  <c r="L145" i="43" s="1"/>
  <c r="M145" i="43"/>
  <c r="M149" i="43" s="1"/>
  <c r="O145" i="43"/>
  <c r="P145" i="43" s="1"/>
  <c r="G149" i="43"/>
  <c r="B153" i="43"/>
  <c r="C153" i="43"/>
  <c r="E153" i="43"/>
  <c r="G153" i="43"/>
  <c r="K153" i="43"/>
  <c r="M153" i="43"/>
  <c r="O153" i="43"/>
  <c r="B154" i="43"/>
  <c r="C154" i="43"/>
  <c r="E154" i="43"/>
  <c r="F154" i="43" s="1"/>
  <c r="G154" i="43"/>
  <c r="K154" i="43"/>
  <c r="L154" i="43" s="1"/>
  <c r="M154" i="43"/>
  <c r="O154" i="43"/>
  <c r="P154" i="43" s="1"/>
  <c r="B155" i="43"/>
  <c r="C155" i="43"/>
  <c r="E155" i="43"/>
  <c r="F155" i="43" s="1"/>
  <c r="G155" i="43"/>
  <c r="K155" i="43"/>
  <c r="L155" i="43" s="1"/>
  <c r="M155" i="43"/>
  <c r="O155" i="43"/>
  <c r="P155" i="43" s="1"/>
  <c r="B156" i="43"/>
  <c r="C156" i="43"/>
  <c r="E156" i="43"/>
  <c r="F156" i="43" s="1"/>
  <c r="G156" i="43"/>
  <c r="K156" i="43"/>
  <c r="L156" i="43" s="1"/>
  <c r="M156" i="43"/>
  <c r="O156" i="43"/>
  <c r="B157" i="43"/>
  <c r="C157" i="43"/>
  <c r="E157" i="43"/>
  <c r="F157" i="43" s="1"/>
  <c r="G157" i="43"/>
  <c r="K157" i="43"/>
  <c r="L157" i="43" s="1"/>
  <c r="M157" i="43"/>
  <c r="O157" i="43"/>
  <c r="P157" i="43" s="1"/>
  <c r="B158" i="43"/>
  <c r="C158" i="43"/>
  <c r="E158" i="43"/>
  <c r="F158" i="43" s="1"/>
  <c r="G158" i="43"/>
  <c r="K158" i="43"/>
  <c r="M158" i="43"/>
  <c r="O158" i="43"/>
  <c r="B163" i="43"/>
  <c r="C163" i="43"/>
  <c r="E163" i="43"/>
  <c r="G163" i="43"/>
  <c r="K163" i="43"/>
  <c r="L163" i="43" s="1"/>
  <c r="M163" i="43"/>
  <c r="O163" i="43"/>
  <c r="P163" i="43" s="1"/>
  <c r="B164" i="43"/>
  <c r="C164" i="43"/>
  <c r="E164" i="43"/>
  <c r="G164" i="43"/>
  <c r="K164" i="43"/>
  <c r="M164" i="43"/>
  <c r="O164" i="43"/>
  <c r="B165" i="43"/>
  <c r="C165" i="43"/>
  <c r="E165" i="43"/>
  <c r="F165" i="43" s="1"/>
  <c r="G165" i="43"/>
  <c r="K165" i="43"/>
  <c r="L165" i="43" s="1"/>
  <c r="M165" i="43"/>
  <c r="O165" i="43"/>
  <c r="B166" i="43"/>
  <c r="C166" i="43"/>
  <c r="E166" i="43"/>
  <c r="F166" i="43" s="1"/>
  <c r="G166" i="43"/>
  <c r="K166" i="43"/>
  <c r="L166" i="43" s="1"/>
  <c r="M166" i="43"/>
  <c r="O166" i="43"/>
  <c r="P166" i="43" s="1"/>
  <c r="B167" i="43"/>
  <c r="C167" i="43"/>
  <c r="E167" i="43"/>
  <c r="F167" i="43" s="1"/>
  <c r="G167" i="43"/>
  <c r="K167" i="43"/>
  <c r="M167" i="43"/>
  <c r="O167" i="43"/>
  <c r="B172" i="43"/>
  <c r="C172" i="43"/>
  <c r="E172" i="43"/>
  <c r="F172" i="43" s="1"/>
  <c r="G172" i="43"/>
  <c r="K172" i="43"/>
  <c r="L172" i="43" s="1"/>
  <c r="M172" i="43"/>
  <c r="O172" i="43"/>
  <c r="P172" i="43" s="1"/>
  <c r="B173" i="43"/>
  <c r="C173" i="43"/>
  <c r="E173" i="43"/>
  <c r="G173" i="43"/>
  <c r="K173" i="43"/>
  <c r="M173" i="43"/>
  <c r="O173" i="43"/>
  <c r="B174" i="43"/>
  <c r="C174" i="43"/>
  <c r="E174" i="43"/>
  <c r="F174" i="43" s="1"/>
  <c r="G174" i="43"/>
  <c r="K174" i="43"/>
  <c r="L174" i="43" s="1"/>
  <c r="M174" i="43"/>
  <c r="O174" i="43"/>
  <c r="P174" i="43" s="1"/>
  <c r="B175" i="43"/>
  <c r="C175" i="43"/>
  <c r="E175" i="43"/>
  <c r="F175" i="43" s="1"/>
  <c r="G175" i="43"/>
  <c r="K175" i="43"/>
  <c r="L175" i="43" s="1"/>
  <c r="M175" i="43"/>
  <c r="O175" i="43"/>
  <c r="P175" i="43" s="1"/>
  <c r="B176" i="43"/>
  <c r="C176" i="43"/>
  <c r="E176" i="43"/>
  <c r="F176" i="43" s="1"/>
  <c r="G176" i="43"/>
  <c r="K176" i="43"/>
  <c r="L176" i="43" s="1"/>
  <c r="M176" i="43"/>
  <c r="O176" i="43"/>
  <c r="B181" i="43"/>
  <c r="C181" i="43"/>
  <c r="E181" i="43"/>
  <c r="F181" i="43" s="1"/>
  <c r="G181" i="43"/>
  <c r="K181" i="43"/>
  <c r="L181" i="43" s="1"/>
  <c r="M181" i="43"/>
  <c r="O181" i="43"/>
  <c r="P181" i="43" s="1"/>
  <c r="B182" i="43"/>
  <c r="C182" i="43"/>
  <c r="E182" i="43"/>
  <c r="F182" i="43" s="1"/>
  <c r="G182" i="43"/>
  <c r="K182" i="43"/>
  <c r="M182" i="43"/>
  <c r="O182" i="43"/>
  <c r="B183" i="43"/>
  <c r="C183" i="43"/>
  <c r="E183" i="43"/>
  <c r="G183" i="43"/>
  <c r="K183" i="43"/>
  <c r="L183" i="43" s="1"/>
  <c r="M183" i="43"/>
  <c r="O183" i="43"/>
  <c r="P183" i="43" s="1"/>
  <c r="B184" i="43"/>
  <c r="C184" i="43"/>
  <c r="E184" i="43"/>
  <c r="G184" i="43"/>
  <c r="K184" i="43"/>
  <c r="M184" i="43"/>
  <c r="O184" i="43"/>
  <c r="B185" i="43"/>
  <c r="C185" i="43"/>
  <c r="E185" i="43"/>
  <c r="F185" i="43" s="1"/>
  <c r="G185" i="43"/>
  <c r="K185" i="43"/>
  <c r="L185" i="43" s="1"/>
  <c r="M185" i="43"/>
  <c r="O185" i="43"/>
  <c r="B186" i="43"/>
  <c r="C186" i="43"/>
  <c r="E186" i="43"/>
  <c r="F186" i="43" s="1"/>
  <c r="G186" i="43"/>
  <c r="K186" i="43"/>
  <c r="L186" i="43" s="1"/>
  <c r="M186" i="43"/>
  <c r="O186" i="43"/>
  <c r="P186" i="43" s="1"/>
  <c r="B187" i="43"/>
  <c r="C187" i="43"/>
  <c r="E187" i="43"/>
  <c r="F187" i="43" s="1"/>
  <c r="G187" i="43"/>
  <c r="K187" i="43"/>
  <c r="M187" i="43"/>
  <c r="O187" i="43"/>
  <c r="B188" i="43"/>
  <c r="C188" i="43"/>
  <c r="E188" i="43"/>
  <c r="F188" i="43" s="1"/>
  <c r="G188" i="43"/>
  <c r="K188" i="43"/>
  <c r="L188" i="43" s="1"/>
  <c r="M188" i="43"/>
  <c r="O188" i="43"/>
  <c r="P188" i="43" s="1"/>
  <c r="B193" i="43"/>
  <c r="C193" i="43"/>
  <c r="E193" i="43"/>
  <c r="G193" i="43"/>
  <c r="K193" i="43"/>
  <c r="M193" i="43"/>
  <c r="O193" i="43"/>
  <c r="B194" i="43"/>
  <c r="C194" i="43"/>
  <c r="E194" i="43"/>
  <c r="F194" i="43" s="1"/>
  <c r="G194" i="43"/>
  <c r="K194" i="43"/>
  <c r="L194" i="43" s="1"/>
  <c r="M194" i="43"/>
  <c r="O194" i="43"/>
  <c r="P194" i="43" s="1"/>
  <c r="B199" i="43"/>
  <c r="C199" i="43"/>
  <c r="E199" i="43"/>
  <c r="F199" i="43" s="1"/>
  <c r="G199" i="43"/>
  <c r="K199" i="43"/>
  <c r="L199" i="43" s="1"/>
  <c r="M199" i="43"/>
  <c r="O199" i="43"/>
  <c r="P199" i="43" s="1"/>
  <c r="B204" i="43"/>
  <c r="C204" i="43"/>
  <c r="E204" i="43"/>
  <c r="F204" i="43" s="1"/>
  <c r="G204" i="43"/>
  <c r="K204" i="43"/>
  <c r="L204" i="43" s="1"/>
  <c r="M204" i="43"/>
  <c r="O204" i="43"/>
  <c r="B205" i="43"/>
  <c r="C205" i="43"/>
  <c r="E205" i="43"/>
  <c r="F205" i="43" s="1"/>
  <c r="G205" i="43"/>
  <c r="K205" i="43"/>
  <c r="L205" i="43" s="1"/>
  <c r="M205" i="43"/>
  <c r="O205" i="43"/>
  <c r="P205" i="43" s="1"/>
  <c r="B206" i="43"/>
  <c r="C206" i="43"/>
  <c r="E206" i="43"/>
  <c r="F206" i="43" s="1"/>
  <c r="G206" i="43"/>
  <c r="K206" i="43"/>
  <c r="M206" i="43"/>
  <c r="O206" i="43"/>
  <c r="B207" i="43"/>
  <c r="C207" i="43"/>
  <c r="E207" i="43"/>
  <c r="G207" i="43"/>
  <c r="K207" i="43"/>
  <c r="L207" i="43" s="1"/>
  <c r="M207" i="43"/>
  <c r="O207" i="43"/>
  <c r="P207" i="43" s="1"/>
  <c r="B208" i="43"/>
  <c r="C208" i="43"/>
  <c r="E208" i="43"/>
  <c r="G208" i="43"/>
  <c r="K208" i="43"/>
  <c r="M208" i="43"/>
  <c r="O208" i="43"/>
  <c r="B209" i="43"/>
  <c r="C209" i="43"/>
  <c r="E209" i="43"/>
  <c r="F209" i="43" s="1"/>
  <c r="G209" i="43"/>
  <c r="K209" i="43"/>
  <c r="L209" i="43" s="1"/>
  <c r="M209" i="43"/>
  <c r="O209" i="43"/>
  <c r="B210" i="43"/>
  <c r="C210" i="43"/>
  <c r="E210" i="43"/>
  <c r="G210" i="43"/>
  <c r="K210" i="43"/>
  <c r="M210" i="43"/>
  <c r="O210" i="43"/>
  <c r="P210" i="43" s="1"/>
  <c r="B215" i="43"/>
  <c r="C215" i="43"/>
  <c r="E215" i="43"/>
  <c r="G215" i="43"/>
  <c r="K215" i="43"/>
  <c r="M215" i="43"/>
  <c r="O215" i="43"/>
  <c r="B216" i="43"/>
  <c r="C216" i="43"/>
  <c r="E216" i="43"/>
  <c r="F216" i="43" s="1"/>
  <c r="G216" i="43"/>
  <c r="K216" i="43"/>
  <c r="L216" i="43" s="1"/>
  <c r="M216" i="43"/>
  <c r="O216" i="43"/>
  <c r="P216" i="43" s="1"/>
  <c r="B217" i="43"/>
  <c r="C217" i="43"/>
  <c r="E217" i="43"/>
  <c r="G217" i="43"/>
  <c r="K217" i="43"/>
  <c r="M217" i="43"/>
  <c r="O217" i="43"/>
  <c r="B218" i="43"/>
  <c r="C218" i="43"/>
  <c r="E218" i="43"/>
  <c r="F218" i="43" s="1"/>
  <c r="G218" i="43"/>
  <c r="K218" i="43"/>
  <c r="L218" i="43" s="1"/>
  <c r="M218" i="43"/>
  <c r="O218" i="43"/>
  <c r="P218" i="43" s="1"/>
  <c r="B219" i="43"/>
  <c r="C219" i="43"/>
  <c r="E219" i="43"/>
  <c r="F219" i="43" s="1"/>
  <c r="G219" i="43"/>
  <c r="K219" i="43"/>
  <c r="L219" i="43" s="1"/>
  <c r="M219" i="43"/>
  <c r="O219" i="43"/>
  <c r="P219" i="43" s="1"/>
  <c r="C224" i="43"/>
  <c r="E224" i="43"/>
  <c r="G224" i="43"/>
  <c r="K224" i="43"/>
  <c r="M224" i="43"/>
  <c r="O224" i="43"/>
  <c r="C225" i="43"/>
  <c r="E225" i="43"/>
  <c r="G225" i="43"/>
  <c r="K225" i="43"/>
  <c r="M225" i="43"/>
  <c r="O225" i="43"/>
  <c r="C226" i="43"/>
  <c r="E226" i="43"/>
  <c r="G226" i="43"/>
  <c r="K226" i="43"/>
  <c r="M226" i="43"/>
  <c r="O226" i="43"/>
  <c r="B231" i="43"/>
  <c r="C231" i="43"/>
  <c r="E231" i="43"/>
  <c r="F231" i="43" s="1"/>
  <c r="G231" i="43"/>
  <c r="K231" i="43"/>
  <c r="L231" i="43" s="1"/>
  <c r="M231" i="43"/>
  <c r="O231" i="43"/>
  <c r="P231" i="43" s="1"/>
  <c r="G232" i="43"/>
  <c r="H232" i="43" s="1"/>
  <c r="B264" i="43"/>
  <c r="C264" i="43"/>
  <c r="E264" i="43"/>
  <c r="F264" i="43" s="1"/>
  <c r="G264" i="43"/>
  <c r="K264" i="43"/>
  <c r="M264" i="43"/>
  <c r="O264" i="43"/>
  <c r="B265" i="43"/>
  <c r="C265" i="43"/>
  <c r="E265" i="43"/>
  <c r="G265" i="43"/>
  <c r="K265" i="43"/>
  <c r="L265" i="43" s="1"/>
  <c r="M265" i="43"/>
  <c r="O265" i="43"/>
  <c r="P265" i="43" s="1"/>
  <c r="B266" i="43"/>
  <c r="C266" i="43"/>
  <c r="E266" i="43"/>
  <c r="G266" i="43"/>
  <c r="K266" i="43"/>
  <c r="M266" i="43"/>
  <c r="O266" i="43"/>
  <c r="B267" i="43"/>
  <c r="C267" i="43"/>
  <c r="E267" i="43"/>
  <c r="G267" i="43"/>
  <c r="K267" i="43"/>
  <c r="M267" i="43"/>
  <c r="O267" i="43"/>
  <c r="B268" i="43"/>
  <c r="C268" i="43"/>
  <c r="E268" i="43"/>
  <c r="F268" i="43" s="1"/>
  <c r="G268" i="43"/>
  <c r="K268" i="43"/>
  <c r="M268" i="43"/>
  <c r="O268" i="43"/>
  <c r="P268" i="43" s="1"/>
  <c r="B269" i="43"/>
  <c r="C269" i="43"/>
  <c r="E269" i="43"/>
  <c r="G269" i="43"/>
  <c r="K269" i="43"/>
  <c r="M269" i="43"/>
  <c r="O269" i="43"/>
  <c r="B270" i="43"/>
  <c r="C270" i="43"/>
  <c r="E270" i="43"/>
  <c r="G270" i="43"/>
  <c r="K270" i="43"/>
  <c r="L270" i="43" s="1"/>
  <c r="M270" i="43"/>
  <c r="O270" i="43"/>
  <c r="P270" i="43" s="1"/>
  <c r="Q8" i="24"/>
  <c r="Q7" i="24"/>
  <c r="I8" i="24"/>
  <c r="I7" i="24"/>
  <c r="J7" i="24" s="1"/>
  <c r="J8" i="24"/>
  <c r="Q8" i="23"/>
  <c r="Q7" i="23"/>
  <c r="I8" i="23"/>
  <c r="J8" i="23" s="1"/>
  <c r="I7" i="23"/>
  <c r="J7" i="23" s="1"/>
  <c r="I16" i="22"/>
  <c r="J16" i="22" s="1"/>
  <c r="I15" i="22"/>
  <c r="J15" i="22" s="1"/>
  <c r="I9" i="22"/>
  <c r="J9" i="22" s="1"/>
  <c r="I8" i="22"/>
  <c r="J8" i="22" s="1"/>
  <c r="I7" i="22"/>
  <c r="J7" i="22" s="1"/>
  <c r="M24" i="21"/>
  <c r="N24" i="21" s="1"/>
  <c r="M23" i="21"/>
  <c r="N23" i="21" s="1"/>
  <c r="M22" i="21"/>
  <c r="N22" i="21" s="1"/>
  <c r="M21" i="21"/>
  <c r="N21" i="21" s="1"/>
  <c r="M20" i="21"/>
  <c r="N20" i="21" s="1"/>
  <c r="M14" i="21"/>
  <c r="N14" i="21" s="1"/>
  <c r="M13" i="21"/>
  <c r="N13" i="21" s="1"/>
  <c r="M12" i="21"/>
  <c r="N12" i="21" s="1"/>
  <c r="M11" i="21"/>
  <c r="N11" i="21" s="1"/>
  <c r="M10" i="21"/>
  <c r="N10" i="21" s="1"/>
  <c r="M9" i="21"/>
  <c r="N9" i="21" s="1"/>
  <c r="M8" i="21"/>
  <c r="N8" i="21" s="1"/>
  <c r="M7" i="21"/>
  <c r="N7" i="21" s="1"/>
  <c r="U15" i="32"/>
  <c r="U14" i="32"/>
  <c r="U13" i="32"/>
  <c r="U11" i="32"/>
  <c r="U8" i="32"/>
  <c r="M14" i="32"/>
  <c r="M13" i="32"/>
  <c r="M11" i="32"/>
  <c r="N11" i="32" s="1"/>
  <c r="M8" i="32"/>
  <c r="N8" i="32" s="1"/>
  <c r="M59" i="32"/>
  <c r="N59" i="32" s="1"/>
  <c r="M58" i="32"/>
  <c r="N58" i="32" s="1"/>
  <c r="M57" i="32"/>
  <c r="N57" i="32" s="1"/>
  <c r="M56" i="32"/>
  <c r="N56" i="32" s="1"/>
  <c r="M55" i="32"/>
  <c r="N55" i="32" s="1"/>
  <c r="M54" i="32"/>
  <c r="N54" i="32" s="1"/>
  <c r="M53" i="32"/>
  <c r="N53" i="32" s="1"/>
  <c r="M47" i="32"/>
  <c r="N47" i="32" s="1"/>
  <c r="M46" i="32"/>
  <c r="N46" i="32" s="1"/>
  <c r="M45" i="32"/>
  <c r="N45" i="32" s="1"/>
  <c r="M44" i="32"/>
  <c r="N44" i="32" s="1"/>
  <c r="M43" i="32"/>
  <c r="N43" i="32" s="1"/>
  <c r="M42" i="32"/>
  <c r="N42" i="32" s="1"/>
  <c r="M41" i="32"/>
  <c r="N41" i="32" s="1"/>
  <c r="M40" i="32"/>
  <c r="N40" i="32" s="1"/>
  <c r="M39" i="32"/>
  <c r="N39" i="32" s="1"/>
  <c r="M38" i="32"/>
  <c r="N38" i="32" s="1"/>
  <c r="M37" i="32"/>
  <c r="N37" i="32" s="1"/>
  <c r="M36" i="32"/>
  <c r="N36" i="32" s="1"/>
  <c r="M20" i="32"/>
  <c r="M18" i="32"/>
  <c r="M17" i="32"/>
  <c r="M16" i="32"/>
  <c r="M15" i="32"/>
  <c r="N14" i="32"/>
  <c r="N13" i="32"/>
  <c r="M7" i="32"/>
  <c r="AA19" i="31"/>
  <c r="AA18" i="31"/>
  <c r="AA17" i="31"/>
  <c r="AA16" i="31"/>
  <c r="AA15" i="31"/>
  <c r="AA14" i="31"/>
  <c r="AA13" i="31"/>
  <c r="M19" i="31"/>
  <c r="M18" i="31"/>
  <c r="N18" i="31" s="1"/>
  <c r="M17" i="31"/>
  <c r="M16" i="31"/>
  <c r="M15" i="31"/>
  <c r="N15" i="31" s="1"/>
  <c r="M14" i="31"/>
  <c r="M13" i="31"/>
  <c r="N13" i="31" s="1"/>
  <c r="M22" i="31"/>
  <c r="N22" i="31" s="1"/>
  <c r="M21" i="31"/>
  <c r="N21" i="31" s="1"/>
  <c r="M20" i="31"/>
  <c r="N20" i="31" s="1"/>
  <c r="N19" i="31"/>
  <c r="N17" i="31"/>
  <c r="N16" i="31"/>
  <c r="N14" i="31"/>
  <c r="M7" i="31"/>
  <c r="N7" i="31" s="1"/>
  <c r="M9" i="14"/>
  <c r="M8" i="14"/>
  <c r="M7" i="14"/>
  <c r="M21" i="14"/>
  <c r="N21" i="14" s="1"/>
  <c r="M20" i="14"/>
  <c r="N20" i="14" s="1"/>
  <c r="M19" i="14"/>
  <c r="N19" i="14" s="1"/>
  <c r="M18" i="14"/>
  <c r="N18" i="14" s="1"/>
  <c r="M17" i="14"/>
  <c r="N17" i="14" s="1"/>
  <c r="M16" i="14"/>
  <c r="N16" i="14" s="1"/>
  <c r="M15" i="14"/>
  <c r="N15" i="14" s="1"/>
  <c r="M24" i="13"/>
  <c r="N24" i="13" s="1"/>
  <c r="M23" i="13"/>
  <c r="N23" i="13" s="1"/>
  <c r="M22" i="13"/>
  <c r="N22" i="13" s="1"/>
  <c r="M21" i="13"/>
  <c r="N21" i="13" s="1"/>
  <c r="M20" i="13"/>
  <c r="N20" i="13" s="1"/>
  <c r="M19" i="13"/>
  <c r="N19" i="13" s="1"/>
  <c r="M18" i="13"/>
  <c r="N18" i="13" s="1"/>
  <c r="M17" i="13"/>
  <c r="N17" i="13" s="1"/>
  <c r="M11" i="13"/>
  <c r="N11" i="13" s="1"/>
  <c r="M10" i="13"/>
  <c r="N10" i="13" s="1"/>
  <c r="M9" i="13"/>
  <c r="N9" i="13" s="1"/>
  <c r="M8" i="13"/>
  <c r="N8" i="13" s="1"/>
  <c r="M7" i="13"/>
  <c r="N7" i="13" s="1"/>
  <c r="M17" i="29"/>
  <c r="N17" i="29" s="1"/>
  <c r="M16" i="29"/>
  <c r="N16" i="29" s="1"/>
  <c r="M15" i="29"/>
  <c r="N15" i="29" s="1"/>
  <c r="M14" i="29"/>
  <c r="N14" i="29" s="1"/>
  <c r="M13" i="29"/>
  <c r="N13" i="29" s="1"/>
  <c r="M7" i="29"/>
  <c r="N7" i="29" s="1"/>
  <c r="M8" i="30"/>
  <c r="M7" i="30"/>
  <c r="M24" i="30"/>
  <c r="N24" i="30" s="1"/>
  <c r="M23" i="30"/>
  <c r="N23" i="30" s="1"/>
  <c r="M22" i="30"/>
  <c r="N22" i="30" s="1"/>
  <c r="M21" i="30"/>
  <c r="N21" i="30" s="1"/>
  <c r="M20" i="30"/>
  <c r="N20" i="30" s="1"/>
  <c r="M19" i="30"/>
  <c r="N19" i="30" s="1"/>
  <c r="M18" i="30"/>
  <c r="N18" i="30" s="1"/>
  <c r="M17" i="30"/>
  <c r="N17" i="30" s="1"/>
  <c r="M16" i="30"/>
  <c r="N16" i="30" s="1"/>
  <c r="M15" i="30"/>
  <c r="N15" i="30" s="1"/>
  <c r="N8" i="30"/>
  <c r="N7" i="30"/>
  <c r="M13" i="20"/>
  <c r="N13" i="20" s="1"/>
  <c r="M11" i="20"/>
  <c r="N11" i="20" s="1"/>
  <c r="M10" i="20"/>
  <c r="N10" i="20" s="1"/>
  <c r="M9" i="20"/>
  <c r="N9" i="20" s="1"/>
  <c r="M8" i="20"/>
  <c r="N8" i="20" s="1"/>
  <c r="M7" i="20"/>
  <c r="N7" i="20" s="1"/>
  <c r="M25" i="20"/>
  <c r="N25" i="20" s="1"/>
  <c r="M24" i="20"/>
  <c r="N24" i="20" s="1"/>
  <c r="M23" i="20"/>
  <c r="N23" i="20" s="1"/>
  <c r="M22" i="20"/>
  <c r="N22" i="20" s="1"/>
  <c r="M21" i="20"/>
  <c r="N21" i="20" s="1"/>
  <c r="M20" i="20"/>
  <c r="N20" i="20" s="1"/>
  <c r="M19" i="20"/>
  <c r="N19" i="20" s="1"/>
  <c r="M12" i="20"/>
  <c r="N12" i="20" s="1"/>
  <c r="M13" i="12"/>
  <c r="M12" i="12"/>
  <c r="N12" i="12" s="1"/>
  <c r="M11" i="12"/>
  <c r="N11" i="12" s="1"/>
  <c r="M10" i="12"/>
  <c r="N10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4" i="12"/>
  <c r="N14" i="12" s="1"/>
  <c r="N13" i="12"/>
  <c r="M9" i="12"/>
  <c r="N9" i="12" s="1"/>
  <c r="M8" i="12"/>
  <c r="N8" i="12" s="1"/>
  <c r="M7" i="12"/>
  <c r="N7" i="12" s="1"/>
  <c r="U11" i="11"/>
  <c r="U10" i="11"/>
  <c r="U9" i="11"/>
  <c r="M10" i="11"/>
  <c r="N10" i="11" s="1"/>
  <c r="M9" i="11"/>
  <c r="N9" i="11" s="1"/>
  <c r="M8" i="11"/>
  <c r="N8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1" i="11"/>
  <c r="N11" i="11" s="1"/>
  <c r="M7" i="11"/>
  <c r="N7" i="11" s="1"/>
  <c r="M8" i="10"/>
  <c r="N8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1" i="10"/>
  <c r="N11" i="10" s="1"/>
  <c r="M10" i="10"/>
  <c r="N10" i="10" s="1"/>
  <c r="M9" i="10"/>
  <c r="N9" i="10" s="1"/>
  <c r="M7" i="10"/>
  <c r="N7" i="10" s="1"/>
  <c r="M9" i="9"/>
  <c r="N9" i="9" s="1"/>
  <c r="M8" i="9"/>
  <c r="N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2" i="9"/>
  <c r="N12" i="9" s="1"/>
  <c r="M11" i="9"/>
  <c r="N11" i="9" s="1"/>
  <c r="M10" i="9"/>
  <c r="N10" i="9" s="1"/>
  <c r="M7" i="9"/>
  <c r="N7" i="9" s="1"/>
  <c r="M19" i="25"/>
  <c r="M21" i="25"/>
  <c r="N21" i="25" s="1"/>
  <c r="N19" i="25"/>
  <c r="M18" i="25"/>
  <c r="N18" i="25" s="1"/>
  <c r="M17" i="25"/>
  <c r="N17" i="25" s="1"/>
  <c r="M16" i="25"/>
  <c r="N16" i="25" s="1"/>
  <c r="M10" i="25"/>
  <c r="N10" i="25" s="1"/>
  <c r="M9" i="25"/>
  <c r="N9" i="25" s="1"/>
  <c r="M8" i="25"/>
  <c r="N8" i="25" s="1"/>
  <c r="M7" i="25"/>
  <c r="N7" i="25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1" i="8"/>
  <c r="N11" i="8" s="1"/>
  <c r="M10" i="8"/>
  <c r="N10" i="8" s="1"/>
  <c r="M9" i="8"/>
  <c r="N9" i="8" s="1"/>
  <c r="M8" i="8"/>
  <c r="N8" i="8" s="1"/>
  <c r="M7" i="8"/>
  <c r="N7" i="8" s="1"/>
  <c r="M10" i="7"/>
  <c r="N10" i="7" s="1"/>
  <c r="M7" i="7"/>
  <c r="N7" i="7" s="1"/>
  <c r="M46" i="7"/>
  <c r="N46" i="7" s="1"/>
  <c r="M45" i="7"/>
  <c r="N45" i="7" s="1"/>
  <c r="M44" i="7"/>
  <c r="N44" i="7" s="1"/>
  <c r="M43" i="7"/>
  <c r="N43" i="7" s="1"/>
  <c r="M42" i="7"/>
  <c r="N42" i="7" s="1"/>
  <c r="M41" i="7"/>
  <c r="N41" i="7" s="1"/>
  <c r="M40" i="7"/>
  <c r="N40" i="7" s="1"/>
  <c r="M39" i="7"/>
  <c r="N39" i="7" s="1"/>
  <c r="M38" i="7"/>
  <c r="N38" i="7" s="1"/>
  <c r="M37" i="7"/>
  <c r="N37" i="7" s="1"/>
  <c r="M36" i="7"/>
  <c r="N36" i="7" s="1"/>
  <c r="M35" i="7"/>
  <c r="N35" i="7" s="1"/>
  <c r="M34" i="7"/>
  <c r="N34" i="7" s="1"/>
  <c r="M33" i="7"/>
  <c r="N33" i="7" s="1"/>
  <c r="M32" i="7"/>
  <c r="N32" i="7" s="1"/>
  <c r="M12" i="7"/>
  <c r="M11" i="7"/>
  <c r="N11" i="7" s="1"/>
  <c r="M9" i="7"/>
  <c r="N9" i="7" s="1"/>
  <c r="M8" i="7"/>
  <c r="N8" i="7" s="1"/>
  <c r="U11" i="6"/>
  <c r="M11" i="6"/>
  <c r="N11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2" i="6"/>
  <c r="N12" i="6" s="1"/>
  <c r="M10" i="6"/>
  <c r="N10" i="6" s="1"/>
  <c r="M9" i="6"/>
  <c r="N9" i="6" s="1"/>
  <c r="M8" i="6"/>
  <c r="N8" i="6" s="1"/>
  <c r="M7" i="6"/>
  <c r="N7" i="6" s="1"/>
  <c r="M13" i="19"/>
  <c r="N13" i="19" s="1"/>
  <c r="M7" i="19"/>
  <c r="N7" i="19" s="1"/>
  <c r="M28" i="19"/>
  <c r="N28" i="19" s="1"/>
  <c r="M27" i="19"/>
  <c r="N27" i="19" s="1"/>
  <c r="M26" i="19"/>
  <c r="N26" i="19" s="1"/>
  <c r="M25" i="19"/>
  <c r="N25" i="19" s="1"/>
  <c r="M24" i="19"/>
  <c r="N24" i="19" s="1"/>
  <c r="M23" i="19"/>
  <c r="N23" i="19" s="1"/>
  <c r="M22" i="19"/>
  <c r="N22" i="19" s="1"/>
  <c r="M21" i="19"/>
  <c r="N21" i="19" s="1"/>
  <c r="M14" i="19"/>
  <c r="N14" i="19" s="1"/>
  <c r="M12" i="19"/>
  <c r="N12" i="19" s="1"/>
  <c r="M11" i="19"/>
  <c r="N11" i="19" s="1"/>
  <c r="M10" i="19"/>
  <c r="N10" i="19" s="1"/>
  <c r="M9" i="19"/>
  <c r="N9" i="19" s="1"/>
  <c r="M8" i="19"/>
  <c r="N8" i="19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N17" i="4"/>
  <c r="M17" i="4"/>
  <c r="M7" i="4"/>
  <c r="N7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2" i="4"/>
  <c r="N12" i="4" s="1"/>
  <c r="M11" i="4"/>
  <c r="N11" i="4" s="1"/>
  <c r="M10" i="4"/>
  <c r="N10" i="4" s="1"/>
  <c r="M9" i="4"/>
  <c r="N9" i="4" s="1"/>
  <c r="M8" i="4"/>
  <c r="N8" i="4" s="1"/>
  <c r="M10" i="3"/>
  <c r="N10" i="3" s="1"/>
  <c r="AF7" i="3"/>
  <c r="N38" i="3"/>
  <c r="M38" i="3"/>
  <c r="N21" i="3"/>
  <c r="M21" i="3"/>
  <c r="M7" i="3"/>
  <c r="N7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9" i="3"/>
  <c r="N9" i="3" s="1"/>
  <c r="M8" i="3"/>
  <c r="N8" i="3" s="1"/>
  <c r="AF7" i="2"/>
  <c r="M20" i="2"/>
  <c r="N20" i="2"/>
  <c r="N31" i="7" s="1"/>
  <c r="N6" i="44" s="1"/>
  <c r="J275" i="43" s="1"/>
  <c r="M7" i="2"/>
  <c r="N7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Q79" i="37"/>
  <c r="P79" i="37"/>
  <c r="C79" i="37"/>
  <c r="D79" i="37"/>
  <c r="E79" i="37"/>
  <c r="F79" i="37"/>
  <c r="G79" i="37"/>
  <c r="H79" i="37"/>
  <c r="K79" i="37"/>
  <c r="L79" i="37"/>
  <c r="M79" i="37"/>
  <c r="N79" i="37"/>
  <c r="O79" i="37"/>
  <c r="E5" i="41"/>
  <c r="F5" i="41"/>
  <c r="G5" i="41"/>
  <c r="H5" i="41"/>
  <c r="I5" i="41"/>
  <c r="J5" i="41"/>
  <c r="M5" i="41"/>
  <c r="N5" i="41"/>
  <c r="O5" i="41"/>
  <c r="P5" i="41"/>
  <c r="Q5" i="41"/>
  <c r="R5" i="41"/>
  <c r="S5" i="41"/>
  <c r="T5" i="41"/>
  <c r="E40" i="40"/>
  <c r="F40" i="40"/>
  <c r="G40" i="40"/>
  <c r="H40" i="40"/>
  <c r="I40" i="40"/>
  <c r="J40" i="40"/>
  <c r="M40" i="40"/>
  <c r="N40" i="40"/>
  <c r="O40" i="40"/>
  <c r="P40" i="40"/>
  <c r="Q40" i="40"/>
  <c r="R40" i="40"/>
  <c r="S40" i="40"/>
  <c r="T40" i="40"/>
  <c r="E5" i="40"/>
  <c r="F5" i="40"/>
  <c r="G5" i="40"/>
  <c r="H5" i="40"/>
  <c r="I5" i="40"/>
  <c r="J5" i="40"/>
  <c r="M5" i="40"/>
  <c r="N5" i="40"/>
  <c r="O5" i="40"/>
  <c r="P5" i="40"/>
  <c r="Q5" i="40"/>
  <c r="R5" i="40"/>
  <c r="S5" i="40"/>
  <c r="T5" i="40"/>
  <c r="E184" i="39"/>
  <c r="F184" i="39"/>
  <c r="G184" i="39"/>
  <c r="H184" i="39"/>
  <c r="I184" i="39"/>
  <c r="J184" i="39"/>
  <c r="M184" i="39"/>
  <c r="N184" i="39"/>
  <c r="O184" i="39"/>
  <c r="P184" i="39"/>
  <c r="Q184" i="39"/>
  <c r="R184" i="39"/>
  <c r="S184" i="39"/>
  <c r="T184" i="39"/>
  <c r="E25" i="39"/>
  <c r="F25" i="39"/>
  <c r="G25" i="39"/>
  <c r="H25" i="39"/>
  <c r="I25" i="39"/>
  <c r="J25" i="39"/>
  <c r="M25" i="39"/>
  <c r="N25" i="39"/>
  <c r="O25" i="39"/>
  <c r="P25" i="39"/>
  <c r="Q25" i="39"/>
  <c r="R25" i="39"/>
  <c r="S25" i="39"/>
  <c r="T25" i="39"/>
  <c r="E20" i="39"/>
  <c r="F20" i="39"/>
  <c r="G20" i="39"/>
  <c r="H20" i="39"/>
  <c r="I20" i="39"/>
  <c r="J20" i="39"/>
  <c r="M20" i="39"/>
  <c r="N20" i="39"/>
  <c r="O20" i="39"/>
  <c r="P20" i="39"/>
  <c r="Q20" i="39"/>
  <c r="R20" i="39"/>
  <c r="S20" i="39"/>
  <c r="T20" i="39"/>
  <c r="E5" i="39"/>
  <c r="F5" i="39"/>
  <c r="G5" i="39"/>
  <c r="H5" i="39"/>
  <c r="I5" i="39"/>
  <c r="J5" i="39"/>
  <c r="M5" i="39"/>
  <c r="N5" i="39"/>
  <c r="O5" i="39"/>
  <c r="P5" i="39"/>
  <c r="Q5" i="39"/>
  <c r="R5" i="39"/>
  <c r="S5" i="39"/>
  <c r="T5" i="39"/>
  <c r="B303" i="38"/>
  <c r="C303" i="38"/>
  <c r="D303" i="38"/>
  <c r="E303" i="38"/>
  <c r="F303" i="38"/>
  <c r="G303" i="38"/>
  <c r="H303" i="38"/>
  <c r="I303" i="38"/>
  <c r="J303" i="38"/>
  <c r="M303" i="38"/>
  <c r="N303" i="38"/>
  <c r="O303" i="38"/>
  <c r="P303" i="38"/>
  <c r="Q303" i="38"/>
  <c r="R303" i="38"/>
  <c r="S303" i="38"/>
  <c r="T303" i="38"/>
  <c r="B297" i="38"/>
  <c r="C297" i="38"/>
  <c r="D297" i="38"/>
  <c r="E297" i="38"/>
  <c r="F297" i="38"/>
  <c r="G297" i="38"/>
  <c r="H297" i="38"/>
  <c r="I297" i="38"/>
  <c r="J297" i="38"/>
  <c r="M297" i="38"/>
  <c r="N297" i="38"/>
  <c r="O297" i="38"/>
  <c r="P297" i="38"/>
  <c r="Q297" i="38"/>
  <c r="R297" i="38"/>
  <c r="S297" i="38"/>
  <c r="T297" i="38"/>
  <c r="B291" i="38"/>
  <c r="C291" i="38"/>
  <c r="D291" i="38"/>
  <c r="E291" i="38"/>
  <c r="F291" i="38"/>
  <c r="G291" i="38"/>
  <c r="H291" i="38"/>
  <c r="I291" i="38"/>
  <c r="J291" i="38"/>
  <c r="M291" i="38"/>
  <c r="N291" i="38"/>
  <c r="O291" i="38"/>
  <c r="P291" i="38"/>
  <c r="Q291" i="38"/>
  <c r="R291" i="38"/>
  <c r="S291" i="38"/>
  <c r="T291" i="38"/>
  <c r="B282" i="38"/>
  <c r="C282" i="38"/>
  <c r="D282" i="38"/>
  <c r="E282" i="38"/>
  <c r="F282" i="38"/>
  <c r="G282" i="38"/>
  <c r="H282" i="38"/>
  <c r="I282" i="38"/>
  <c r="J282" i="38"/>
  <c r="M282" i="38"/>
  <c r="N282" i="38"/>
  <c r="O282" i="38"/>
  <c r="P282" i="38"/>
  <c r="Q282" i="38"/>
  <c r="R282" i="38"/>
  <c r="S282" i="38"/>
  <c r="T282" i="38"/>
  <c r="B266" i="38"/>
  <c r="C266" i="38"/>
  <c r="D266" i="38"/>
  <c r="E266" i="38"/>
  <c r="F266" i="38"/>
  <c r="G266" i="38"/>
  <c r="H266" i="38"/>
  <c r="I266" i="38"/>
  <c r="J266" i="38"/>
  <c r="M266" i="38"/>
  <c r="N266" i="38"/>
  <c r="O266" i="38"/>
  <c r="P266" i="38"/>
  <c r="Q266" i="38"/>
  <c r="R266" i="38"/>
  <c r="S266" i="38"/>
  <c r="T266" i="38"/>
  <c r="B252" i="38"/>
  <c r="C252" i="38"/>
  <c r="D252" i="38"/>
  <c r="E252" i="38"/>
  <c r="F252" i="38"/>
  <c r="G252" i="38"/>
  <c r="H252" i="38"/>
  <c r="I252" i="38"/>
  <c r="J252" i="38"/>
  <c r="M252" i="38"/>
  <c r="N252" i="38"/>
  <c r="O252" i="38"/>
  <c r="P252" i="38"/>
  <c r="Q252" i="38"/>
  <c r="R252" i="38"/>
  <c r="S252" i="38"/>
  <c r="T252" i="38"/>
  <c r="B241" i="38"/>
  <c r="C241" i="38"/>
  <c r="D241" i="38"/>
  <c r="E241" i="38"/>
  <c r="F241" i="38"/>
  <c r="G241" i="38"/>
  <c r="H241" i="38"/>
  <c r="I241" i="38"/>
  <c r="J241" i="38"/>
  <c r="M241" i="38"/>
  <c r="N241" i="38"/>
  <c r="O241" i="38"/>
  <c r="P241" i="38"/>
  <c r="Q241" i="38"/>
  <c r="R241" i="38"/>
  <c r="S241" i="38"/>
  <c r="T241" i="38"/>
  <c r="B229" i="38"/>
  <c r="C229" i="38"/>
  <c r="D229" i="38"/>
  <c r="E229" i="38"/>
  <c r="F229" i="38"/>
  <c r="G229" i="38"/>
  <c r="H229" i="38"/>
  <c r="I229" i="38"/>
  <c r="J229" i="38"/>
  <c r="M229" i="38"/>
  <c r="N229" i="38"/>
  <c r="O229" i="38"/>
  <c r="P229" i="38"/>
  <c r="Q229" i="38"/>
  <c r="R229" i="38"/>
  <c r="S229" i="38"/>
  <c r="T229" i="38"/>
  <c r="B218" i="38"/>
  <c r="C218" i="38"/>
  <c r="D218" i="38"/>
  <c r="E218" i="38"/>
  <c r="F218" i="38"/>
  <c r="G218" i="38"/>
  <c r="H218" i="38"/>
  <c r="I218" i="38"/>
  <c r="J218" i="38"/>
  <c r="M218" i="38"/>
  <c r="N218" i="38"/>
  <c r="O218" i="38"/>
  <c r="P218" i="38"/>
  <c r="Q218" i="38"/>
  <c r="R218" i="38"/>
  <c r="S218" i="38"/>
  <c r="T218" i="38"/>
  <c r="B209" i="38"/>
  <c r="C209" i="38"/>
  <c r="D209" i="38"/>
  <c r="E209" i="38"/>
  <c r="F209" i="38"/>
  <c r="G209" i="38"/>
  <c r="H209" i="38"/>
  <c r="I209" i="38"/>
  <c r="J209" i="38"/>
  <c r="M209" i="38"/>
  <c r="N209" i="38"/>
  <c r="O209" i="38"/>
  <c r="P209" i="38"/>
  <c r="Q209" i="38"/>
  <c r="R209" i="38"/>
  <c r="S209" i="38"/>
  <c r="T209" i="38"/>
  <c r="B195" i="38"/>
  <c r="C195" i="38"/>
  <c r="D195" i="38"/>
  <c r="E195" i="38"/>
  <c r="F195" i="38"/>
  <c r="G195" i="38"/>
  <c r="H195" i="38"/>
  <c r="I195" i="38"/>
  <c r="J195" i="38"/>
  <c r="M195" i="38"/>
  <c r="N195" i="38"/>
  <c r="O195" i="38"/>
  <c r="P195" i="38"/>
  <c r="Q195" i="38"/>
  <c r="R195" i="38"/>
  <c r="S195" i="38"/>
  <c r="T195" i="38"/>
  <c r="B178" i="38"/>
  <c r="C178" i="38"/>
  <c r="D178" i="38"/>
  <c r="E178" i="38"/>
  <c r="F178" i="38"/>
  <c r="G178" i="38"/>
  <c r="H178" i="38"/>
  <c r="I178" i="38"/>
  <c r="J178" i="38"/>
  <c r="M178" i="38"/>
  <c r="N178" i="38"/>
  <c r="O178" i="38"/>
  <c r="P178" i="38"/>
  <c r="Q178" i="38"/>
  <c r="R178" i="38"/>
  <c r="S178" i="38"/>
  <c r="T178" i="38"/>
  <c r="B167" i="38"/>
  <c r="C167" i="38"/>
  <c r="D167" i="38"/>
  <c r="E167" i="38"/>
  <c r="F167" i="38"/>
  <c r="G167" i="38"/>
  <c r="H167" i="38"/>
  <c r="I167" i="38"/>
  <c r="J167" i="38"/>
  <c r="M167" i="38"/>
  <c r="N167" i="38"/>
  <c r="O167" i="38"/>
  <c r="P167" i="38"/>
  <c r="Q167" i="38"/>
  <c r="R167" i="38"/>
  <c r="S167" i="38"/>
  <c r="T167" i="38"/>
  <c r="B155" i="38"/>
  <c r="C155" i="38"/>
  <c r="D155" i="38"/>
  <c r="E155" i="38"/>
  <c r="F155" i="38"/>
  <c r="G155" i="38"/>
  <c r="H155" i="38"/>
  <c r="I155" i="38"/>
  <c r="J155" i="38"/>
  <c r="M155" i="38"/>
  <c r="N155" i="38"/>
  <c r="O155" i="38"/>
  <c r="P155" i="38"/>
  <c r="Q155" i="38"/>
  <c r="R155" i="38"/>
  <c r="S155" i="38"/>
  <c r="T155" i="38"/>
  <c r="B143" i="38"/>
  <c r="C143" i="38"/>
  <c r="D143" i="38"/>
  <c r="E143" i="38"/>
  <c r="F143" i="38"/>
  <c r="G143" i="38"/>
  <c r="H143" i="38"/>
  <c r="I143" i="38"/>
  <c r="J143" i="38"/>
  <c r="M143" i="38"/>
  <c r="N143" i="38"/>
  <c r="O143" i="38"/>
  <c r="P143" i="38"/>
  <c r="Q143" i="38"/>
  <c r="R143" i="38"/>
  <c r="S143" i="38"/>
  <c r="T143" i="38"/>
  <c r="B133" i="38"/>
  <c r="C133" i="38"/>
  <c r="D133" i="38"/>
  <c r="E133" i="38"/>
  <c r="F133" i="38"/>
  <c r="G133" i="38"/>
  <c r="H133" i="38"/>
  <c r="I133" i="38"/>
  <c r="J133" i="38"/>
  <c r="M133" i="38"/>
  <c r="N133" i="38"/>
  <c r="O133" i="38"/>
  <c r="P133" i="38"/>
  <c r="Q133" i="38"/>
  <c r="R133" i="38"/>
  <c r="S133" i="38"/>
  <c r="T133" i="38"/>
  <c r="B119" i="38"/>
  <c r="C119" i="38"/>
  <c r="D119" i="38"/>
  <c r="E119" i="38"/>
  <c r="F119" i="38"/>
  <c r="G119" i="38"/>
  <c r="H119" i="38"/>
  <c r="I119" i="38"/>
  <c r="J119" i="38"/>
  <c r="M119" i="38"/>
  <c r="N119" i="38"/>
  <c r="O119" i="38"/>
  <c r="P119" i="38"/>
  <c r="Q119" i="38"/>
  <c r="R119" i="38"/>
  <c r="S119" i="38"/>
  <c r="T119" i="38"/>
  <c r="B104" i="38"/>
  <c r="C104" i="38"/>
  <c r="D104" i="38"/>
  <c r="E104" i="38"/>
  <c r="F104" i="38"/>
  <c r="G104" i="38"/>
  <c r="H104" i="38"/>
  <c r="I104" i="38"/>
  <c r="J104" i="38"/>
  <c r="M104" i="38"/>
  <c r="N104" i="38"/>
  <c r="O104" i="38"/>
  <c r="P104" i="38"/>
  <c r="Q104" i="38"/>
  <c r="R104" i="38"/>
  <c r="S104" i="38"/>
  <c r="T104" i="38"/>
  <c r="B89" i="38"/>
  <c r="C89" i="38"/>
  <c r="D89" i="38"/>
  <c r="E89" i="38"/>
  <c r="F89" i="38"/>
  <c r="G89" i="38"/>
  <c r="H89" i="38"/>
  <c r="I89" i="38"/>
  <c r="J89" i="38"/>
  <c r="M89" i="38"/>
  <c r="N89" i="38"/>
  <c r="O89" i="38"/>
  <c r="P89" i="38"/>
  <c r="Q89" i="38"/>
  <c r="R89" i="38"/>
  <c r="S89" i="38"/>
  <c r="T89" i="38"/>
  <c r="B77" i="38"/>
  <c r="C77" i="38"/>
  <c r="D77" i="38"/>
  <c r="E77" i="38"/>
  <c r="F77" i="38"/>
  <c r="G77" i="38"/>
  <c r="H77" i="38"/>
  <c r="I77" i="38"/>
  <c r="J77" i="38"/>
  <c r="M77" i="38"/>
  <c r="N77" i="38"/>
  <c r="O77" i="38"/>
  <c r="P77" i="38"/>
  <c r="Q77" i="38"/>
  <c r="R77" i="38"/>
  <c r="S77" i="38"/>
  <c r="T77" i="38"/>
  <c r="B63" i="38"/>
  <c r="C63" i="38"/>
  <c r="D63" i="38"/>
  <c r="E63" i="38"/>
  <c r="F63" i="38"/>
  <c r="G63" i="38"/>
  <c r="H63" i="38"/>
  <c r="I63" i="38"/>
  <c r="J63" i="38"/>
  <c r="M63" i="38"/>
  <c r="N63" i="38"/>
  <c r="O63" i="38"/>
  <c r="P63" i="38"/>
  <c r="Q63" i="38"/>
  <c r="R63" i="38"/>
  <c r="S63" i="38"/>
  <c r="T63" i="38"/>
  <c r="B49" i="38"/>
  <c r="C49" i="38"/>
  <c r="D49" i="38"/>
  <c r="E49" i="38"/>
  <c r="F49" i="38"/>
  <c r="G49" i="38"/>
  <c r="H49" i="38"/>
  <c r="I49" i="38"/>
  <c r="J49" i="38"/>
  <c r="M49" i="38"/>
  <c r="N49" i="38"/>
  <c r="O49" i="38"/>
  <c r="P49" i="38"/>
  <c r="Q49" i="38"/>
  <c r="R49" i="38"/>
  <c r="S49" i="38"/>
  <c r="T49" i="38"/>
  <c r="B38" i="38"/>
  <c r="C38" i="38"/>
  <c r="D38" i="38"/>
  <c r="E38" i="38"/>
  <c r="F38" i="38"/>
  <c r="G38" i="38"/>
  <c r="H38" i="38"/>
  <c r="I38" i="38"/>
  <c r="J38" i="38"/>
  <c r="M38" i="38"/>
  <c r="N38" i="38"/>
  <c r="O38" i="38"/>
  <c r="P38" i="38"/>
  <c r="Q38" i="38"/>
  <c r="R38" i="38"/>
  <c r="S38" i="38"/>
  <c r="T38" i="38"/>
  <c r="B22" i="38"/>
  <c r="C22" i="38"/>
  <c r="D22" i="38"/>
  <c r="E22" i="38"/>
  <c r="F22" i="38"/>
  <c r="G22" i="38"/>
  <c r="H22" i="38"/>
  <c r="I22" i="38"/>
  <c r="J22" i="38"/>
  <c r="M22" i="38"/>
  <c r="N22" i="38"/>
  <c r="O22" i="38"/>
  <c r="P22" i="38"/>
  <c r="Q22" i="38"/>
  <c r="R22" i="38"/>
  <c r="S22" i="38"/>
  <c r="T22" i="38"/>
  <c r="C5" i="42"/>
  <c r="C7" i="43" s="1"/>
  <c r="D5" i="42"/>
  <c r="D7" i="43" s="1"/>
  <c r="E5" i="42"/>
  <c r="E7" i="43" s="1"/>
  <c r="F5" i="42"/>
  <c r="F7" i="43" s="1"/>
  <c r="G5" i="42"/>
  <c r="G7" i="43" s="1"/>
  <c r="H5" i="42"/>
  <c r="H7" i="43" s="1"/>
  <c r="K5" i="42"/>
  <c r="K7" i="43" s="1"/>
  <c r="L5" i="42"/>
  <c r="L7" i="43" s="1"/>
  <c r="M5" i="42"/>
  <c r="M7" i="43" s="1"/>
  <c r="N5" i="42"/>
  <c r="N7" i="43" s="1"/>
  <c r="O5" i="42"/>
  <c r="O7" i="43" s="1"/>
  <c r="P5" i="42"/>
  <c r="P7" i="43" s="1"/>
  <c r="C94" i="36"/>
  <c r="D94" i="36"/>
  <c r="E94" i="36"/>
  <c r="F94" i="36"/>
  <c r="G94" i="36"/>
  <c r="H94" i="36"/>
  <c r="K94" i="36"/>
  <c r="L94" i="36"/>
  <c r="M94" i="36"/>
  <c r="N94" i="36"/>
  <c r="O94" i="36"/>
  <c r="P94" i="36"/>
  <c r="Q94" i="36"/>
  <c r="R94" i="36"/>
  <c r="C80" i="36"/>
  <c r="D80" i="36"/>
  <c r="E80" i="36"/>
  <c r="F80" i="36"/>
  <c r="G80" i="36"/>
  <c r="H80" i="36"/>
  <c r="K80" i="36"/>
  <c r="L80" i="36"/>
  <c r="M80" i="36"/>
  <c r="N80" i="36"/>
  <c r="O80" i="36"/>
  <c r="P80" i="36"/>
  <c r="Q80" i="36"/>
  <c r="R80" i="36"/>
  <c r="C75" i="36"/>
  <c r="D75" i="36"/>
  <c r="E75" i="36"/>
  <c r="F75" i="36"/>
  <c r="G75" i="36"/>
  <c r="H75" i="36"/>
  <c r="K75" i="36"/>
  <c r="L75" i="36"/>
  <c r="M75" i="36"/>
  <c r="N75" i="36"/>
  <c r="O75" i="36"/>
  <c r="P75" i="36"/>
  <c r="Q75" i="36"/>
  <c r="R75" i="36"/>
  <c r="C64" i="36"/>
  <c r="D64" i="36"/>
  <c r="E64" i="36"/>
  <c r="F64" i="36"/>
  <c r="G64" i="36"/>
  <c r="H64" i="36"/>
  <c r="K64" i="36"/>
  <c r="L64" i="36"/>
  <c r="M64" i="36"/>
  <c r="N64" i="36"/>
  <c r="O64" i="36"/>
  <c r="P64" i="36"/>
  <c r="Q64" i="36"/>
  <c r="R64" i="36"/>
  <c r="C59" i="36"/>
  <c r="D59" i="36"/>
  <c r="E59" i="36"/>
  <c r="F59" i="36"/>
  <c r="G59" i="36"/>
  <c r="H59" i="36"/>
  <c r="K59" i="36"/>
  <c r="L59" i="36"/>
  <c r="M59" i="36"/>
  <c r="N59" i="36"/>
  <c r="O59" i="36"/>
  <c r="P59" i="36"/>
  <c r="Q59" i="36"/>
  <c r="R59" i="36"/>
  <c r="C53" i="36"/>
  <c r="D53" i="36"/>
  <c r="E53" i="36"/>
  <c r="F53" i="36"/>
  <c r="G53" i="36"/>
  <c r="H53" i="36"/>
  <c r="K53" i="36"/>
  <c r="L53" i="36"/>
  <c r="M53" i="36"/>
  <c r="N53" i="36"/>
  <c r="O53" i="36"/>
  <c r="P53" i="36"/>
  <c r="Q53" i="36"/>
  <c r="R53" i="36"/>
  <c r="C45" i="36"/>
  <c r="D45" i="36"/>
  <c r="E45" i="36"/>
  <c r="F45" i="36"/>
  <c r="G45" i="36"/>
  <c r="H45" i="36"/>
  <c r="K45" i="36"/>
  <c r="L45" i="36"/>
  <c r="M45" i="36"/>
  <c r="N45" i="36"/>
  <c r="O45" i="36"/>
  <c r="P45" i="36"/>
  <c r="Q45" i="36"/>
  <c r="R45" i="36"/>
  <c r="C33" i="36"/>
  <c r="D33" i="36"/>
  <c r="E33" i="36"/>
  <c r="F33" i="36"/>
  <c r="G33" i="36"/>
  <c r="H33" i="36"/>
  <c r="K33" i="36"/>
  <c r="L33" i="36"/>
  <c r="M33" i="36"/>
  <c r="N33" i="36"/>
  <c r="O33" i="36"/>
  <c r="P33" i="36"/>
  <c r="Q33" i="36"/>
  <c r="R33" i="36"/>
  <c r="C18" i="36"/>
  <c r="D18" i="36"/>
  <c r="E18" i="36"/>
  <c r="F18" i="36"/>
  <c r="G18" i="36"/>
  <c r="H18" i="36"/>
  <c r="K18" i="36"/>
  <c r="L18" i="36"/>
  <c r="M18" i="36"/>
  <c r="N18" i="36"/>
  <c r="O18" i="36"/>
  <c r="P18" i="36"/>
  <c r="Q18" i="36"/>
  <c r="R18" i="36"/>
  <c r="C5" i="36"/>
  <c r="D5" i="36"/>
  <c r="E5" i="36"/>
  <c r="F5" i="36"/>
  <c r="G5" i="36"/>
  <c r="H5" i="36"/>
  <c r="K5" i="36"/>
  <c r="L5" i="36"/>
  <c r="M5" i="36"/>
  <c r="N5" i="36"/>
  <c r="O5" i="36"/>
  <c r="P5" i="36"/>
  <c r="Q5" i="36"/>
  <c r="R5" i="36"/>
  <c r="C62" i="37"/>
  <c r="D62" i="37"/>
  <c r="E62" i="37"/>
  <c r="F62" i="37"/>
  <c r="G62" i="37"/>
  <c r="H62" i="37"/>
  <c r="K62" i="37"/>
  <c r="L62" i="37"/>
  <c r="M62" i="37"/>
  <c r="N62" i="37"/>
  <c r="O62" i="37"/>
  <c r="P62" i="37"/>
  <c r="Q62" i="37"/>
  <c r="R62" i="37"/>
  <c r="C45" i="37"/>
  <c r="D45" i="37"/>
  <c r="E45" i="37"/>
  <c r="F45" i="37"/>
  <c r="G45" i="37"/>
  <c r="H45" i="37"/>
  <c r="K45" i="37"/>
  <c r="L45" i="37"/>
  <c r="M45" i="37"/>
  <c r="N45" i="37"/>
  <c r="O45" i="37"/>
  <c r="P45" i="37"/>
  <c r="Q45" i="37"/>
  <c r="R45" i="37"/>
  <c r="G232" i="33"/>
  <c r="G220" i="33" s="1"/>
  <c r="H232" i="33"/>
  <c r="H220" i="33" s="1"/>
  <c r="I232" i="33"/>
  <c r="I220" i="33" s="1"/>
  <c r="J232" i="33"/>
  <c r="J220" i="33" s="1"/>
  <c r="K232" i="33"/>
  <c r="K220" i="33" s="1"/>
  <c r="L232" i="33"/>
  <c r="L220" i="33" s="1"/>
  <c r="M232" i="33"/>
  <c r="M220" i="33" s="1"/>
  <c r="N232" i="33"/>
  <c r="N220" i="33" s="1"/>
  <c r="O232" i="33"/>
  <c r="O220" i="33" s="1"/>
  <c r="P232" i="33"/>
  <c r="P220" i="33" s="1"/>
  <c r="Q232" i="33"/>
  <c r="Q220" i="33" s="1"/>
  <c r="R232" i="33"/>
  <c r="R220" i="33" s="1"/>
  <c r="G192" i="33"/>
  <c r="H192" i="33"/>
  <c r="I192" i="33"/>
  <c r="J192" i="33"/>
  <c r="K192" i="33"/>
  <c r="L192" i="33"/>
  <c r="M192" i="33"/>
  <c r="N192" i="33"/>
  <c r="O192" i="33"/>
  <c r="P192" i="33"/>
  <c r="Q192" i="33"/>
  <c r="R192" i="33"/>
  <c r="G187" i="33"/>
  <c r="H187" i="33"/>
  <c r="I187" i="33"/>
  <c r="J187" i="33"/>
  <c r="K187" i="33"/>
  <c r="L187" i="33"/>
  <c r="M187" i="33"/>
  <c r="N187" i="33"/>
  <c r="O187" i="33"/>
  <c r="P187" i="33"/>
  <c r="Q187" i="33"/>
  <c r="R187" i="33"/>
  <c r="G180" i="33"/>
  <c r="H180" i="33"/>
  <c r="I180" i="33"/>
  <c r="J180" i="33"/>
  <c r="K180" i="33"/>
  <c r="L180" i="33"/>
  <c r="M180" i="33"/>
  <c r="N180" i="33"/>
  <c r="O180" i="33"/>
  <c r="P180" i="33"/>
  <c r="Q180" i="33"/>
  <c r="R180" i="33"/>
  <c r="G171" i="33"/>
  <c r="H171" i="33"/>
  <c r="I171" i="33"/>
  <c r="J171" i="33"/>
  <c r="K171" i="33"/>
  <c r="L171" i="33"/>
  <c r="M171" i="33"/>
  <c r="N171" i="33"/>
  <c r="O171" i="33"/>
  <c r="P171" i="33"/>
  <c r="Q171" i="33"/>
  <c r="R171" i="33"/>
  <c r="G160" i="33"/>
  <c r="H160" i="33"/>
  <c r="I160" i="33"/>
  <c r="J160" i="33"/>
  <c r="K160" i="33"/>
  <c r="L160" i="33"/>
  <c r="M160" i="33"/>
  <c r="N160" i="33"/>
  <c r="O160" i="33"/>
  <c r="P160" i="33"/>
  <c r="Q160" i="33"/>
  <c r="R160" i="33"/>
  <c r="G155" i="33"/>
  <c r="H155" i="33"/>
  <c r="I155" i="33"/>
  <c r="J155" i="33"/>
  <c r="K155" i="33"/>
  <c r="L155" i="33"/>
  <c r="M155" i="33"/>
  <c r="N155" i="33"/>
  <c r="O155" i="33"/>
  <c r="P155" i="33"/>
  <c r="Q155" i="33"/>
  <c r="R155" i="33"/>
  <c r="G149" i="33"/>
  <c r="H149" i="33"/>
  <c r="I149" i="33"/>
  <c r="J149" i="33"/>
  <c r="K149" i="33"/>
  <c r="L149" i="33"/>
  <c r="M149" i="33"/>
  <c r="N149" i="33"/>
  <c r="O149" i="33"/>
  <c r="P149" i="33"/>
  <c r="Q149" i="33"/>
  <c r="R149" i="33"/>
  <c r="G137" i="33"/>
  <c r="H137" i="33"/>
  <c r="I137" i="33"/>
  <c r="J137" i="33"/>
  <c r="K137" i="33"/>
  <c r="L137" i="33"/>
  <c r="M137" i="33"/>
  <c r="N137" i="33"/>
  <c r="O137" i="33"/>
  <c r="P137" i="33"/>
  <c r="Q137" i="33"/>
  <c r="R137" i="33"/>
  <c r="G128" i="33"/>
  <c r="H128" i="33"/>
  <c r="I128" i="33"/>
  <c r="J128" i="33"/>
  <c r="K128" i="33"/>
  <c r="L128" i="33"/>
  <c r="M128" i="33"/>
  <c r="N128" i="33"/>
  <c r="O128" i="33"/>
  <c r="P128" i="33"/>
  <c r="Q128" i="33"/>
  <c r="R128" i="33"/>
  <c r="G119" i="33"/>
  <c r="H119" i="33"/>
  <c r="I119" i="33"/>
  <c r="J119" i="33"/>
  <c r="K119" i="33"/>
  <c r="L119" i="33"/>
  <c r="M119" i="33"/>
  <c r="N119" i="33"/>
  <c r="O119" i="33"/>
  <c r="P119" i="33"/>
  <c r="Q119" i="33"/>
  <c r="R119" i="33"/>
  <c r="G109" i="33"/>
  <c r="H109" i="33"/>
  <c r="I109" i="33"/>
  <c r="J109" i="33"/>
  <c r="K109" i="33"/>
  <c r="L109" i="33"/>
  <c r="M109" i="33"/>
  <c r="N109" i="33"/>
  <c r="O109" i="33"/>
  <c r="P109" i="33"/>
  <c r="Q109" i="33"/>
  <c r="R109" i="33"/>
  <c r="G101" i="33"/>
  <c r="H101" i="33"/>
  <c r="I101" i="33"/>
  <c r="J101" i="33"/>
  <c r="K101" i="33"/>
  <c r="L101" i="33"/>
  <c r="M101" i="33"/>
  <c r="N101" i="33"/>
  <c r="O101" i="33"/>
  <c r="P101" i="33"/>
  <c r="Q101" i="33"/>
  <c r="R101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G75" i="33"/>
  <c r="H75" i="33"/>
  <c r="I75" i="33"/>
  <c r="J75" i="33"/>
  <c r="K75" i="33"/>
  <c r="L75" i="33"/>
  <c r="M75" i="33"/>
  <c r="M87" i="33" s="1"/>
  <c r="N75" i="33"/>
  <c r="N87" i="33" s="1"/>
  <c r="O75" i="33"/>
  <c r="O87" i="33" s="1"/>
  <c r="P75" i="33"/>
  <c r="P87" i="33" s="1"/>
  <c r="Q75" i="33"/>
  <c r="Q87" i="33" s="1"/>
  <c r="R75" i="33"/>
  <c r="R87" i="33" s="1"/>
  <c r="G65" i="33"/>
  <c r="H65" i="33"/>
  <c r="I65" i="33"/>
  <c r="J65" i="33"/>
  <c r="K65" i="33"/>
  <c r="L65" i="33"/>
  <c r="M65" i="33"/>
  <c r="N65" i="33"/>
  <c r="O65" i="33"/>
  <c r="P65" i="33"/>
  <c r="Q65" i="33"/>
  <c r="R65" i="33"/>
  <c r="G52" i="33"/>
  <c r="H52" i="33"/>
  <c r="I52" i="33"/>
  <c r="J52" i="33"/>
  <c r="K52" i="33"/>
  <c r="L52" i="33"/>
  <c r="M52" i="33"/>
  <c r="N52" i="33"/>
  <c r="O52" i="33"/>
  <c r="P52" i="33"/>
  <c r="Q52" i="33"/>
  <c r="R52" i="33"/>
  <c r="G42" i="33"/>
  <c r="H42" i="33"/>
  <c r="I42" i="33"/>
  <c r="J42" i="33"/>
  <c r="K42" i="33"/>
  <c r="L42" i="33"/>
  <c r="M42" i="33"/>
  <c r="N42" i="33"/>
  <c r="O42" i="33"/>
  <c r="P42" i="33"/>
  <c r="Q42" i="33"/>
  <c r="R4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G5" i="33"/>
  <c r="H5" i="33"/>
  <c r="I5" i="33"/>
  <c r="J5" i="33"/>
  <c r="K5" i="33"/>
  <c r="L5" i="33"/>
  <c r="M5" i="33"/>
  <c r="N5" i="33"/>
  <c r="O5" i="33"/>
  <c r="P5" i="33"/>
  <c r="Q5" i="33"/>
  <c r="R5" i="33"/>
  <c r="H31" i="7"/>
  <c r="J31" i="7"/>
  <c r="L31" i="7"/>
  <c r="P31" i="7"/>
  <c r="R31" i="7"/>
  <c r="T31" i="7"/>
  <c r="AB31" i="7"/>
  <c r="H17" i="6"/>
  <c r="J17" i="6"/>
  <c r="L17" i="6"/>
  <c r="P17" i="6"/>
  <c r="R17" i="6"/>
  <c r="T17" i="6"/>
  <c r="AB17" i="6"/>
  <c r="H20" i="19"/>
  <c r="J20" i="19"/>
  <c r="L20" i="19"/>
  <c r="P20" i="19"/>
  <c r="R20" i="19"/>
  <c r="T20" i="19"/>
  <c r="AB20" i="19"/>
  <c r="H17" i="5"/>
  <c r="J17" i="5"/>
  <c r="L17" i="5"/>
  <c r="P17" i="5"/>
  <c r="R17" i="5"/>
  <c r="T17" i="5"/>
  <c r="AB17" i="5"/>
  <c r="H17" i="4"/>
  <c r="J17" i="4"/>
  <c r="L17" i="4"/>
  <c r="P17" i="4"/>
  <c r="R17" i="4"/>
  <c r="T17" i="4"/>
  <c r="AF17" i="4"/>
  <c r="H38" i="3"/>
  <c r="J38" i="3"/>
  <c r="L38" i="3"/>
  <c r="P38" i="3"/>
  <c r="R38" i="3"/>
  <c r="T38" i="3"/>
  <c r="AF38" i="3"/>
  <c r="H21" i="3"/>
  <c r="J21" i="3"/>
  <c r="L21" i="3"/>
  <c r="P21" i="3"/>
  <c r="R21" i="3"/>
  <c r="T21" i="3"/>
  <c r="AF21" i="3"/>
  <c r="AE20" i="2"/>
  <c r="S20" i="2"/>
  <c r="Q20" i="2"/>
  <c r="O20" i="2"/>
  <c r="K20" i="2"/>
  <c r="I20" i="2"/>
  <c r="G20" i="2"/>
  <c r="L7" i="31"/>
  <c r="I9" i="30"/>
  <c r="Q93" i="38"/>
  <c r="F269" i="43" l="1"/>
  <c r="F215" i="43"/>
  <c r="F265" i="43"/>
  <c r="F207" i="43"/>
  <c r="F183" i="43"/>
  <c r="F163" i="43"/>
  <c r="F114" i="43"/>
  <c r="F94" i="43"/>
  <c r="F74" i="43"/>
  <c r="F53" i="43"/>
  <c r="F270" i="43"/>
  <c r="L268" i="43"/>
  <c r="P266" i="43"/>
  <c r="L210" i="43"/>
  <c r="P208" i="43"/>
  <c r="P184" i="43"/>
  <c r="P164" i="43"/>
  <c r="P115" i="43"/>
  <c r="P95" i="43"/>
  <c r="P75" i="43"/>
  <c r="P58" i="43"/>
  <c r="P217" i="43"/>
  <c r="P193" i="43"/>
  <c r="P173" i="43"/>
  <c r="P153" i="43"/>
  <c r="P137" i="43"/>
  <c r="P104" i="43"/>
  <c r="P84" i="43"/>
  <c r="P63" i="43"/>
  <c r="P47" i="43"/>
  <c r="L266" i="43"/>
  <c r="P264" i="43"/>
  <c r="F210" i="43"/>
  <c r="L208" i="43"/>
  <c r="P206" i="43"/>
  <c r="L184" i="43"/>
  <c r="P182" i="43"/>
  <c r="L164" i="43"/>
  <c r="P158" i="43"/>
  <c r="L115" i="43"/>
  <c r="L95" i="43"/>
  <c r="P93" i="43"/>
  <c r="L75" i="43"/>
  <c r="P73" i="43"/>
  <c r="L58" i="43"/>
  <c r="P52" i="43"/>
  <c r="P269" i="43"/>
  <c r="L217" i="43"/>
  <c r="P215" i="43"/>
  <c r="L193" i="43"/>
  <c r="P187" i="43"/>
  <c r="L173" i="43"/>
  <c r="P167" i="43"/>
  <c r="L153" i="43"/>
  <c r="L137" i="43"/>
  <c r="P118" i="43"/>
  <c r="L104" i="43"/>
  <c r="P98" i="43"/>
  <c r="L84" i="43"/>
  <c r="P78" i="43"/>
  <c r="F65" i="43"/>
  <c r="L63" i="43"/>
  <c r="P61" i="43"/>
  <c r="F49" i="43"/>
  <c r="L47" i="43"/>
  <c r="P45" i="43"/>
  <c r="F266" i="43"/>
  <c r="L264" i="43"/>
  <c r="F208" i="43"/>
  <c r="L206" i="43"/>
  <c r="P204" i="43"/>
  <c r="F184" i="43"/>
  <c r="L182" i="43"/>
  <c r="P176" i="43"/>
  <c r="F164" i="43"/>
  <c r="L158" i="43"/>
  <c r="P156" i="43"/>
  <c r="P140" i="43"/>
  <c r="F115" i="43"/>
  <c r="P107" i="43"/>
  <c r="F95" i="43"/>
  <c r="L93" i="43"/>
  <c r="P91" i="43"/>
  <c r="F75" i="43"/>
  <c r="L73" i="43"/>
  <c r="P66" i="43"/>
  <c r="F58" i="43"/>
  <c r="L52" i="43"/>
  <c r="P50" i="43"/>
  <c r="L269" i="43"/>
  <c r="F217" i="43"/>
  <c r="L215" i="43"/>
  <c r="P209" i="43"/>
  <c r="F193" i="43"/>
  <c r="L187" i="43"/>
  <c r="P185" i="43"/>
  <c r="F173" i="43"/>
  <c r="L167" i="43"/>
  <c r="P165" i="43"/>
  <c r="F153" i="43"/>
  <c r="F137" i="43"/>
  <c r="L118" i="43"/>
  <c r="P116" i="43"/>
  <c r="F104" i="43"/>
  <c r="L98" i="43"/>
  <c r="P96" i="43"/>
  <c r="F84" i="43"/>
  <c r="L78" i="43"/>
  <c r="P76" i="43"/>
  <c r="F63" i="43"/>
  <c r="L61" i="43"/>
  <c r="P59" i="43"/>
  <c r="F47" i="43"/>
  <c r="L45" i="43"/>
  <c r="AE6" i="44"/>
  <c r="AE6" i="31"/>
  <c r="AE6" i="12"/>
  <c r="M272" i="43"/>
  <c r="G272" i="43"/>
  <c r="C272" i="43"/>
  <c r="C39" i="43" s="1"/>
  <c r="P267" i="43"/>
  <c r="O272" i="43"/>
  <c r="L267" i="43"/>
  <c r="K272" i="43"/>
  <c r="F267" i="43"/>
  <c r="E272" i="43"/>
  <c r="X270" i="43"/>
  <c r="V270" i="43"/>
  <c r="T270" i="43"/>
  <c r="Z270" i="43"/>
  <c r="V264" i="43"/>
  <c r="T264" i="43"/>
  <c r="X264" i="43"/>
  <c r="Z264" i="43"/>
  <c r="V219" i="43"/>
  <c r="Z219" i="43"/>
  <c r="T219" i="43"/>
  <c r="X219" i="43"/>
  <c r="V217" i="43"/>
  <c r="X217" i="43"/>
  <c r="T217" i="43"/>
  <c r="Z217" i="43"/>
  <c r="T215" i="43"/>
  <c r="X215" i="43"/>
  <c r="V215" i="43"/>
  <c r="Z215" i="43"/>
  <c r="T209" i="43"/>
  <c r="V209" i="43"/>
  <c r="X209" i="43"/>
  <c r="Z209" i="43"/>
  <c r="V207" i="43"/>
  <c r="T207" i="43"/>
  <c r="X207" i="43"/>
  <c r="Z207" i="43"/>
  <c r="T205" i="43"/>
  <c r="V205" i="43"/>
  <c r="X205" i="43"/>
  <c r="Z205" i="43"/>
  <c r="B200" i="43"/>
  <c r="Z200" i="43" s="1"/>
  <c r="Z29" i="43" s="1"/>
  <c r="T199" i="43"/>
  <c r="X199" i="43"/>
  <c r="V199" i="43"/>
  <c r="Z199" i="43"/>
  <c r="T193" i="43"/>
  <c r="X193" i="43"/>
  <c r="V193" i="43"/>
  <c r="Z193" i="43"/>
  <c r="X187" i="43"/>
  <c r="T187" i="43"/>
  <c r="V187" i="43"/>
  <c r="Z187" i="43"/>
  <c r="V185" i="43"/>
  <c r="X185" i="43"/>
  <c r="T185" i="43"/>
  <c r="Z185" i="43"/>
  <c r="X183" i="43"/>
  <c r="T183" i="43"/>
  <c r="V183" i="43"/>
  <c r="Z183" i="43"/>
  <c r="T181" i="43"/>
  <c r="X181" i="43"/>
  <c r="V181" i="43"/>
  <c r="Z181" i="43"/>
  <c r="T175" i="43"/>
  <c r="V175" i="43"/>
  <c r="X175" i="43"/>
  <c r="Z175" i="43"/>
  <c r="V173" i="43"/>
  <c r="T173" i="43"/>
  <c r="X173" i="43"/>
  <c r="Z173" i="43"/>
  <c r="V167" i="43"/>
  <c r="V195" i="43"/>
  <c r="V27" i="43" s="1"/>
  <c r="X167" i="43"/>
  <c r="X195" i="43"/>
  <c r="X27" i="43" s="1"/>
  <c r="T195" i="43"/>
  <c r="T27" i="43" s="1"/>
  <c r="T167" i="43"/>
  <c r="Z167" i="43"/>
  <c r="V165" i="43"/>
  <c r="Z165" i="43"/>
  <c r="T165" i="43"/>
  <c r="X165" i="43"/>
  <c r="T163" i="43"/>
  <c r="X163" i="43"/>
  <c r="V163" i="43"/>
  <c r="Z163" i="43"/>
  <c r="V157" i="43"/>
  <c r="X157" i="43"/>
  <c r="T157" i="43"/>
  <c r="Z157" i="43"/>
  <c r="T155" i="43"/>
  <c r="V155" i="43"/>
  <c r="X155" i="43"/>
  <c r="Z155" i="43"/>
  <c r="V153" i="43"/>
  <c r="X153" i="43"/>
  <c r="T153" i="43"/>
  <c r="Z153" i="43"/>
  <c r="B149" i="43"/>
  <c r="Z149" i="43" s="1"/>
  <c r="Z25" i="43" s="1"/>
  <c r="V145" i="43"/>
  <c r="X145" i="43"/>
  <c r="T145" i="43"/>
  <c r="X149" i="43"/>
  <c r="X25" i="43" s="1"/>
  <c r="T149" i="43"/>
  <c r="T25" i="43" s="1"/>
  <c r="Z145" i="43"/>
  <c r="V149" i="43"/>
  <c r="V25" i="43" s="1"/>
  <c r="X139" i="43"/>
  <c r="V139" i="43"/>
  <c r="T139" i="43"/>
  <c r="Z139" i="43"/>
  <c r="T137" i="43"/>
  <c r="X137" i="43"/>
  <c r="V137" i="43"/>
  <c r="Z137" i="43"/>
  <c r="T118" i="43"/>
  <c r="V118" i="43"/>
  <c r="X118" i="43"/>
  <c r="Z118" i="43"/>
  <c r="V116" i="43"/>
  <c r="X116" i="43"/>
  <c r="T116" i="43"/>
  <c r="Z116" i="43"/>
  <c r="T114" i="43"/>
  <c r="V114" i="43"/>
  <c r="X114" i="43"/>
  <c r="Z114" i="43"/>
  <c r="V108" i="43"/>
  <c r="X108" i="43"/>
  <c r="T108" i="43"/>
  <c r="Z108" i="43"/>
  <c r="T106" i="43"/>
  <c r="V106" i="43"/>
  <c r="X106" i="43"/>
  <c r="Z106" i="43"/>
  <c r="V104" i="43"/>
  <c r="X104" i="43"/>
  <c r="T104" i="43"/>
  <c r="Z104" i="43"/>
  <c r="T98" i="43"/>
  <c r="V98" i="43"/>
  <c r="X98" i="43"/>
  <c r="Z98" i="43"/>
  <c r="V96" i="43"/>
  <c r="X96" i="43"/>
  <c r="T96" i="43"/>
  <c r="Z96" i="43"/>
  <c r="T94" i="43"/>
  <c r="V94" i="43"/>
  <c r="X94" i="43"/>
  <c r="Z94" i="43"/>
  <c r="X86" i="43"/>
  <c r="Z86" i="43"/>
  <c r="T86" i="43"/>
  <c r="V86" i="43"/>
  <c r="X84" i="43"/>
  <c r="T84" i="43"/>
  <c r="V84" i="43"/>
  <c r="Z84" i="43"/>
  <c r="V78" i="43"/>
  <c r="X78" i="43"/>
  <c r="T78" i="43"/>
  <c r="Z78" i="43"/>
  <c r="Z76" i="43"/>
  <c r="T76" i="43"/>
  <c r="V76" i="43"/>
  <c r="X76" i="43"/>
  <c r="V74" i="43"/>
  <c r="X74" i="43"/>
  <c r="T74" i="43"/>
  <c r="Z74" i="43"/>
  <c r="V67" i="43"/>
  <c r="X67" i="43"/>
  <c r="T67" i="43"/>
  <c r="Z67" i="43"/>
  <c r="X65" i="43"/>
  <c r="V65" i="43"/>
  <c r="Z65" i="43"/>
  <c r="T65" i="43"/>
  <c r="Z63" i="43"/>
  <c r="X63" i="43"/>
  <c r="V63" i="43"/>
  <c r="T63" i="43"/>
  <c r="X61" i="43"/>
  <c r="V61" i="43"/>
  <c r="Z61" i="43"/>
  <c r="T61" i="43"/>
  <c r="Z59" i="43"/>
  <c r="X59" i="43"/>
  <c r="V59" i="43"/>
  <c r="T59" i="43"/>
  <c r="Z53" i="43"/>
  <c r="V53" i="43"/>
  <c r="X53" i="43"/>
  <c r="T53" i="43"/>
  <c r="X51" i="43"/>
  <c r="Z51" i="43"/>
  <c r="V51" i="43"/>
  <c r="T51" i="43"/>
  <c r="Z49" i="43"/>
  <c r="V49" i="43"/>
  <c r="X49" i="43"/>
  <c r="T49" i="43"/>
  <c r="X47" i="43"/>
  <c r="Z47" i="43"/>
  <c r="V47" i="43"/>
  <c r="T47" i="43"/>
  <c r="V45" i="43"/>
  <c r="T45" i="43"/>
  <c r="X45" i="43"/>
  <c r="Z45" i="43"/>
  <c r="E232" i="43"/>
  <c r="F232" i="43" s="1"/>
  <c r="V269" i="43"/>
  <c r="X269" i="43"/>
  <c r="Z269" i="43"/>
  <c r="T269" i="43"/>
  <c r="V265" i="43"/>
  <c r="X265" i="43"/>
  <c r="T265" i="43"/>
  <c r="Z265" i="43"/>
  <c r="B232" i="43"/>
  <c r="T231" i="43"/>
  <c r="X231" i="43"/>
  <c r="V231" i="43"/>
  <c r="Z231" i="43"/>
  <c r="X218" i="43"/>
  <c r="V218" i="43"/>
  <c r="T218" i="43"/>
  <c r="Z218" i="43"/>
  <c r="V216" i="43"/>
  <c r="X216" i="43"/>
  <c r="T216" i="43"/>
  <c r="Z216" i="43"/>
  <c r="Z210" i="43"/>
  <c r="V210" i="43"/>
  <c r="X210" i="43"/>
  <c r="T210" i="43"/>
  <c r="X208" i="43"/>
  <c r="V208" i="43"/>
  <c r="Z208" i="43"/>
  <c r="T208" i="43"/>
  <c r="Z206" i="43"/>
  <c r="V206" i="43"/>
  <c r="X206" i="43"/>
  <c r="T206" i="43"/>
  <c r="V204" i="43"/>
  <c r="T204" i="43"/>
  <c r="X204" i="43"/>
  <c r="Z204" i="43"/>
  <c r="X194" i="43"/>
  <c r="Z194" i="43"/>
  <c r="V194" i="43"/>
  <c r="T194" i="43"/>
  <c r="Z188" i="43"/>
  <c r="X188" i="43"/>
  <c r="V188" i="43"/>
  <c r="T188" i="43"/>
  <c r="X186" i="43"/>
  <c r="Z186" i="43"/>
  <c r="V186" i="43"/>
  <c r="T186" i="43"/>
  <c r="Z184" i="43"/>
  <c r="X184" i="43"/>
  <c r="V184" i="43"/>
  <c r="T184" i="43"/>
  <c r="X182" i="43"/>
  <c r="Z182" i="43"/>
  <c r="V182" i="43"/>
  <c r="T182" i="43"/>
  <c r="Z176" i="43"/>
  <c r="V176" i="43"/>
  <c r="X176" i="43"/>
  <c r="T176" i="43"/>
  <c r="X174" i="43"/>
  <c r="V174" i="43"/>
  <c r="Z174" i="43"/>
  <c r="T174" i="43"/>
  <c r="V172" i="43"/>
  <c r="T172" i="43"/>
  <c r="X172" i="43"/>
  <c r="Z172" i="43"/>
  <c r="V166" i="43"/>
  <c r="X166" i="43"/>
  <c r="T166" i="43"/>
  <c r="Z166" i="43"/>
  <c r="X200" i="43"/>
  <c r="X29" i="43" s="1"/>
  <c r="T200" i="43"/>
  <c r="T29" i="43" s="1"/>
  <c r="X164" i="43"/>
  <c r="V200" i="43"/>
  <c r="V29" i="43" s="1"/>
  <c r="V164" i="43"/>
  <c r="T164" i="43"/>
  <c r="Z164" i="43"/>
  <c r="X158" i="43"/>
  <c r="T158" i="43"/>
  <c r="V158" i="43"/>
  <c r="Z158" i="43"/>
  <c r="T156" i="43"/>
  <c r="V156" i="43"/>
  <c r="X156" i="43"/>
  <c r="Z156" i="43"/>
  <c r="X154" i="43"/>
  <c r="T154" i="43"/>
  <c r="V154" i="43"/>
  <c r="Z154" i="43"/>
  <c r="X140" i="43"/>
  <c r="V140" i="43"/>
  <c r="T140" i="43"/>
  <c r="Z140" i="43"/>
  <c r="V138" i="43"/>
  <c r="T138" i="43"/>
  <c r="X138" i="43"/>
  <c r="Z138" i="43"/>
  <c r="X136" i="43"/>
  <c r="V136" i="43"/>
  <c r="T136" i="43"/>
  <c r="Z136" i="43"/>
  <c r="X117" i="43"/>
  <c r="T117" i="43"/>
  <c r="V117" i="43"/>
  <c r="Z117" i="43"/>
  <c r="T115" i="43"/>
  <c r="V115" i="43"/>
  <c r="X115" i="43"/>
  <c r="Z115" i="43"/>
  <c r="X113" i="43"/>
  <c r="T113" i="43"/>
  <c r="V113" i="43"/>
  <c r="Z113" i="43"/>
  <c r="T107" i="43"/>
  <c r="V107" i="43"/>
  <c r="X107" i="43"/>
  <c r="Z107" i="43"/>
  <c r="X105" i="43"/>
  <c r="T105" i="43"/>
  <c r="V105" i="43"/>
  <c r="Z105" i="43"/>
  <c r="T103" i="43"/>
  <c r="V103" i="43"/>
  <c r="X103" i="43"/>
  <c r="Z103" i="43"/>
  <c r="X97" i="43"/>
  <c r="T97" i="43"/>
  <c r="V97" i="43"/>
  <c r="Z97" i="43"/>
  <c r="T95" i="43"/>
  <c r="V95" i="43"/>
  <c r="X95" i="43"/>
  <c r="Z95" i="43"/>
  <c r="X93" i="43"/>
  <c r="T93" i="43"/>
  <c r="V93" i="43"/>
  <c r="Z93" i="43"/>
  <c r="Z91" i="43"/>
  <c r="V91" i="43"/>
  <c r="T91" i="43"/>
  <c r="X91" i="43"/>
  <c r="X85" i="43"/>
  <c r="V85" i="43"/>
  <c r="Z85" i="43"/>
  <c r="T85" i="43"/>
  <c r="X83" i="43"/>
  <c r="V83" i="43"/>
  <c r="T83" i="43"/>
  <c r="Z83" i="43"/>
  <c r="V77" i="43"/>
  <c r="X77" i="43"/>
  <c r="T77" i="43"/>
  <c r="Z77" i="43"/>
  <c r="X75" i="43"/>
  <c r="Z75" i="43"/>
  <c r="V75" i="43"/>
  <c r="T75" i="43"/>
  <c r="V73" i="43"/>
  <c r="T73" i="43"/>
  <c r="X73" i="43"/>
  <c r="Z73" i="43"/>
  <c r="T66" i="43"/>
  <c r="V66" i="43"/>
  <c r="X66" i="43"/>
  <c r="Z66" i="43"/>
  <c r="V64" i="43"/>
  <c r="Z64" i="43"/>
  <c r="T64" i="43"/>
  <c r="X64" i="43"/>
  <c r="X62" i="43"/>
  <c r="T62" i="43"/>
  <c r="V62" i="43"/>
  <c r="Z62" i="43"/>
  <c r="V60" i="43"/>
  <c r="Z60" i="43"/>
  <c r="T60" i="43"/>
  <c r="X60" i="43"/>
  <c r="T58" i="43"/>
  <c r="X58" i="43"/>
  <c r="V58" i="43"/>
  <c r="Z58" i="43"/>
  <c r="Z52" i="43"/>
  <c r="T52" i="43"/>
  <c r="V52" i="43"/>
  <c r="X52" i="43"/>
  <c r="V50" i="43"/>
  <c r="X50" i="43"/>
  <c r="T50" i="43"/>
  <c r="Z50" i="43"/>
  <c r="Z48" i="43"/>
  <c r="T48" i="43"/>
  <c r="V48" i="43"/>
  <c r="X48" i="43"/>
  <c r="V46" i="43"/>
  <c r="X46" i="43"/>
  <c r="T46" i="43"/>
  <c r="Z46" i="43"/>
  <c r="X268" i="43"/>
  <c r="V268" i="43"/>
  <c r="Z268" i="43"/>
  <c r="T268" i="43"/>
  <c r="X266" i="43"/>
  <c r="V266" i="43"/>
  <c r="Z266" i="43"/>
  <c r="T266" i="43"/>
  <c r="V267" i="43"/>
  <c r="X267" i="43"/>
  <c r="T267" i="43"/>
  <c r="Z267" i="43"/>
  <c r="N231" i="43"/>
  <c r="H231" i="43"/>
  <c r="N217" i="43"/>
  <c r="B211" i="43"/>
  <c r="H193" i="43"/>
  <c r="N163" i="43"/>
  <c r="N78" i="43"/>
  <c r="N76" i="43"/>
  <c r="H76" i="43"/>
  <c r="N50" i="43"/>
  <c r="J114" i="42"/>
  <c r="N85" i="43"/>
  <c r="J113" i="42"/>
  <c r="J115" i="42"/>
  <c r="C79" i="43"/>
  <c r="I245" i="43"/>
  <c r="I240" i="43"/>
  <c r="I243" i="43"/>
  <c r="I237" i="43"/>
  <c r="I242" i="43"/>
  <c r="I231" i="43"/>
  <c r="J231" i="43" s="1"/>
  <c r="O232" i="43"/>
  <c r="P232" i="43" s="1"/>
  <c r="O159" i="43"/>
  <c r="J243" i="43"/>
  <c r="J242" i="43"/>
  <c r="J240" i="43"/>
  <c r="J237" i="43"/>
  <c r="N219" i="43"/>
  <c r="H163" i="43"/>
  <c r="H85" i="43"/>
  <c r="H78" i="43"/>
  <c r="D78" i="43"/>
  <c r="D76" i="43"/>
  <c r="N74" i="43"/>
  <c r="Q244" i="43"/>
  <c r="Q243" i="43"/>
  <c r="Q242" i="43"/>
  <c r="Q240" i="43"/>
  <c r="Q237" i="43"/>
  <c r="K232" i="43"/>
  <c r="L232" i="43" s="1"/>
  <c r="K220" i="43"/>
  <c r="R6" i="23"/>
  <c r="V6" i="44"/>
  <c r="R275" i="43" s="1"/>
  <c r="N6" i="24"/>
  <c r="R6" i="44"/>
  <c r="N275" i="43" s="1"/>
  <c r="H6" i="24"/>
  <c r="L6" i="44"/>
  <c r="H275" i="43" s="1"/>
  <c r="D6" i="24"/>
  <c r="H6" i="44"/>
  <c r="D275" i="43" s="1"/>
  <c r="P6" i="24"/>
  <c r="T6" i="44"/>
  <c r="P275" i="43" s="1"/>
  <c r="L6" i="24"/>
  <c r="P6" i="44"/>
  <c r="L275" i="43" s="1"/>
  <c r="F6" i="24"/>
  <c r="J6" i="44"/>
  <c r="F275" i="43" s="1"/>
  <c r="E39" i="43"/>
  <c r="N266" i="43"/>
  <c r="H266" i="43"/>
  <c r="D266" i="43"/>
  <c r="N264" i="43"/>
  <c r="H264" i="43"/>
  <c r="D264" i="43"/>
  <c r="M21" i="32"/>
  <c r="I236" i="43"/>
  <c r="N18" i="32"/>
  <c r="I247" i="43"/>
  <c r="N15" i="32"/>
  <c r="I244" i="43"/>
  <c r="N17" i="32"/>
  <c r="I246" i="43"/>
  <c r="N20" i="32"/>
  <c r="I249" i="43"/>
  <c r="H217" i="43"/>
  <c r="D85" i="43"/>
  <c r="N16" i="32"/>
  <c r="N30" i="32"/>
  <c r="N7" i="32"/>
  <c r="P113" i="43"/>
  <c r="L113" i="43"/>
  <c r="F113" i="43"/>
  <c r="N176" i="43"/>
  <c r="H176" i="43"/>
  <c r="D176" i="43"/>
  <c r="N174" i="43"/>
  <c r="H174" i="43"/>
  <c r="D174" i="43"/>
  <c r="N172" i="43"/>
  <c r="H172" i="43"/>
  <c r="N164" i="43"/>
  <c r="H164" i="43"/>
  <c r="N153" i="43"/>
  <c r="H153" i="43"/>
  <c r="N139" i="43"/>
  <c r="N73" i="43"/>
  <c r="N66" i="43"/>
  <c r="H66" i="43"/>
  <c r="D66" i="43"/>
  <c r="N64" i="43"/>
  <c r="N62" i="43"/>
  <c r="N60" i="43"/>
  <c r="H60" i="43"/>
  <c r="D60" i="43"/>
  <c r="N58" i="43"/>
  <c r="H58" i="43"/>
  <c r="D58" i="43"/>
  <c r="O54" i="43"/>
  <c r="O9" i="43" s="1"/>
  <c r="N45" i="43"/>
  <c r="N12" i="7"/>
  <c r="H181" i="43"/>
  <c r="N215" i="43"/>
  <c r="D172" i="43"/>
  <c r="D163" i="43"/>
  <c r="D153" i="43"/>
  <c r="H74" i="43"/>
  <c r="H73" i="43"/>
  <c r="H64" i="43"/>
  <c r="D64" i="43"/>
  <c r="H62" i="43"/>
  <c r="D62" i="43"/>
  <c r="B99" i="43"/>
  <c r="B272" i="43"/>
  <c r="N269" i="43"/>
  <c r="H269" i="43"/>
  <c r="H267" i="43"/>
  <c r="N218" i="43"/>
  <c r="N216" i="43"/>
  <c r="H216" i="43"/>
  <c r="N210" i="43"/>
  <c r="H210" i="43"/>
  <c r="D210" i="43"/>
  <c r="M195" i="43"/>
  <c r="N195" i="43" s="1"/>
  <c r="N182" i="43"/>
  <c r="N181" i="43"/>
  <c r="I181" i="43"/>
  <c r="J181" i="43" s="1"/>
  <c r="N167" i="43"/>
  <c r="H167" i="43"/>
  <c r="H165" i="43"/>
  <c r="D74" i="43"/>
  <c r="E200" i="43"/>
  <c r="F200" i="43" s="1"/>
  <c r="F29" i="43" s="1"/>
  <c r="C220" i="43"/>
  <c r="C195" i="43"/>
  <c r="D195" i="43" s="1"/>
  <c r="D27" i="43" s="1"/>
  <c r="C177" i="43"/>
  <c r="C168" i="43"/>
  <c r="M232" i="43"/>
  <c r="N232" i="43" s="1"/>
  <c r="D164" i="43"/>
  <c r="C109" i="43"/>
  <c r="H45" i="43"/>
  <c r="E121" i="43"/>
  <c r="O39" i="43"/>
  <c r="N270" i="43"/>
  <c r="H270" i="43"/>
  <c r="N267" i="43"/>
  <c r="H218" i="43"/>
  <c r="D218" i="43"/>
  <c r="H215" i="43"/>
  <c r="N209" i="43"/>
  <c r="H209" i="43"/>
  <c r="N207" i="43"/>
  <c r="H207" i="43"/>
  <c r="D207" i="43"/>
  <c r="N206" i="43"/>
  <c r="H206" i="43"/>
  <c r="D206" i="43"/>
  <c r="N204" i="43"/>
  <c r="H204" i="43"/>
  <c r="D204" i="43"/>
  <c r="O200" i="43"/>
  <c r="P200" i="43" s="1"/>
  <c r="P29" i="43" s="1"/>
  <c r="N199" i="43"/>
  <c r="H199" i="43"/>
  <c r="D199" i="43"/>
  <c r="G195" i="43"/>
  <c r="H195" i="43" s="1"/>
  <c r="H27" i="43" s="1"/>
  <c r="N193" i="43"/>
  <c r="I193" i="43"/>
  <c r="J193" i="43" s="1"/>
  <c r="N187" i="43"/>
  <c r="H187" i="43"/>
  <c r="D187" i="43"/>
  <c r="N185" i="43"/>
  <c r="H185" i="43"/>
  <c r="D185" i="43"/>
  <c r="N183" i="43"/>
  <c r="H183" i="43"/>
  <c r="N166" i="43"/>
  <c r="N165" i="43"/>
  <c r="E159" i="43"/>
  <c r="E16" i="43" s="1"/>
  <c r="N136" i="43"/>
  <c r="H136" i="43"/>
  <c r="D136" i="43"/>
  <c r="O121" i="43"/>
  <c r="O14" i="43" s="1"/>
  <c r="I165" i="43"/>
  <c r="J165" i="43" s="1"/>
  <c r="N35" i="32"/>
  <c r="N12" i="31"/>
  <c r="N14" i="30"/>
  <c r="N6" i="12"/>
  <c r="N16" i="10"/>
  <c r="N17" i="9"/>
  <c r="N15" i="25"/>
  <c r="N16" i="8"/>
  <c r="J6" i="24"/>
  <c r="J6" i="23"/>
  <c r="J14" i="22"/>
  <c r="N6" i="31"/>
  <c r="N14" i="14"/>
  <c r="N16" i="13"/>
  <c r="N12" i="29"/>
  <c r="N18" i="20"/>
  <c r="N19" i="12"/>
  <c r="N16" i="11"/>
  <c r="S38" i="3"/>
  <c r="Q38" i="3"/>
  <c r="O38" i="3"/>
  <c r="K38" i="3"/>
  <c r="I38" i="3"/>
  <c r="G38" i="3"/>
  <c r="S17" i="4"/>
  <c r="Q17" i="4"/>
  <c r="O17" i="4"/>
  <c r="K17" i="4"/>
  <c r="I17" i="4"/>
  <c r="G17" i="4"/>
  <c r="S17" i="5"/>
  <c r="Q17" i="5"/>
  <c r="O17" i="5"/>
  <c r="K17" i="5"/>
  <c r="I17" i="5"/>
  <c r="G17" i="5"/>
  <c r="S20" i="19"/>
  <c r="Q20" i="19"/>
  <c r="O20" i="19"/>
  <c r="K20" i="19"/>
  <c r="I20" i="19"/>
  <c r="G20" i="19"/>
  <c r="S17" i="6"/>
  <c r="Q17" i="6"/>
  <c r="O17" i="6"/>
  <c r="K17" i="6"/>
  <c r="I17" i="6"/>
  <c r="G17" i="6"/>
  <c r="S31" i="7"/>
  <c r="S17" i="9" s="1"/>
  <c r="Q31" i="7"/>
  <c r="O31" i="7"/>
  <c r="O35" i="32" s="1"/>
  <c r="K31" i="7"/>
  <c r="I31" i="7"/>
  <c r="E14" i="22" s="1"/>
  <c r="G31" i="7"/>
  <c r="N17" i="5"/>
  <c r="N20" i="19"/>
  <c r="M17" i="6"/>
  <c r="M31" i="7"/>
  <c r="M6" i="44" s="1"/>
  <c r="I275" i="43" s="1"/>
  <c r="I267" i="43"/>
  <c r="J267" i="43" s="1"/>
  <c r="I217" i="43"/>
  <c r="J217" i="43" s="1"/>
  <c r="S21" i="3"/>
  <c r="Q21" i="3"/>
  <c r="O21" i="3"/>
  <c r="K21" i="3"/>
  <c r="I21" i="3"/>
  <c r="G21" i="3"/>
  <c r="M17" i="5"/>
  <c r="M20" i="19"/>
  <c r="N17" i="6"/>
  <c r="O220" i="43"/>
  <c r="O20" i="43" s="1"/>
  <c r="H219" i="43"/>
  <c r="D209" i="43"/>
  <c r="N208" i="43"/>
  <c r="H208" i="43"/>
  <c r="M211" i="43"/>
  <c r="N211" i="43" s="1"/>
  <c r="M168" i="43"/>
  <c r="M109" i="43"/>
  <c r="M79" i="43"/>
  <c r="K200" i="43"/>
  <c r="L200" i="43" s="1"/>
  <c r="L29" i="43" s="1"/>
  <c r="K99" i="43"/>
  <c r="I268" i="43"/>
  <c r="J268" i="43" s="1"/>
  <c r="I265" i="43"/>
  <c r="J265" i="43" s="1"/>
  <c r="I270" i="43"/>
  <c r="J270" i="43" s="1"/>
  <c r="I154" i="43"/>
  <c r="J154" i="43" s="1"/>
  <c r="I157" i="43"/>
  <c r="J157" i="43" s="1"/>
  <c r="I156" i="43"/>
  <c r="J156" i="43" s="1"/>
  <c r="I137" i="43"/>
  <c r="J137" i="43" s="1"/>
  <c r="I140" i="43"/>
  <c r="J140" i="43" s="1"/>
  <c r="I139" i="43"/>
  <c r="J139" i="43" s="1"/>
  <c r="I138" i="43"/>
  <c r="J138" i="43" s="1"/>
  <c r="I104" i="43"/>
  <c r="J104" i="43" s="1"/>
  <c r="I103" i="43"/>
  <c r="J103" i="43" s="1"/>
  <c r="I107" i="43"/>
  <c r="J107" i="43" s="1"/>
  <c r="I106" i="43"/>
  <c r="J106" i="43" s="1"/>
  <c r="I108" i="43"/>
  <c r="J108" i="43" s="1"/>
  <c r="I105" i="43"/>
  <c r="J105" i="43" s="1"/>
  <c r="I63" i="43"/>
  <c r="J63" i="43" s="1"/>
  <c r="I67" i="43"/>
  <c r="J67" i="43" s="1"/>
  <c r="G68" i="43"/>
  <c r="I65" i="43"/>
  <c r="J65" i="43" s="1"/>
  <c r="I47" i="43"/>
  <c r="J47" i="43" s="1"/>
  <c r="I51" i="43"/>
  <c r="J51" i="43" s="1"/>
  <c r="I175" i="43"/>
  <c r="J175" i="43" s="1"/>
  <c r="I173" i="43"/>
  <c r="J173" i="43" s="1"/>
  <c r="I219" i="43"/>
  <c r="J219" i="43" s="1"/>
  <c r="G220" i="43"/>
  <c r="G20" i="43" s="1"/>
  <c r="G168" i="43"/>
  <c r="G17" i="43" s="1"/>
  <c r="I167" i="43"/>
  <c r="J167" i="43" s="1"/>
  <c r="I166" i="43"/>
  <c r="J166" i="43" s="1"/>
  <c r="I118" i="43"/>
  <c r="J118" i="43" s="1"/>
  <c r="I117" i="43"/>
  <c r="J117" i="43" s="1"/>
  <c r="I116" i="43"/>
  <c r="J116" i="43" s="1"/>
  <c r="I115" i="43"/>
  <c r="J115" i="43" s="1"/>
  <c r="I114" i="43"/>
  <c r="J114" i="43" s="1"/>
  <c r="I113" i="43"/>
  <c r="I97" i="43"/>
  <c r="J97" i="43" s="1"/>
  <c r="I95" i="43"/>
  <c r="J95" i="43" s="1"/>
  <c r="I93" i="43"/>
  <c r="J93" i="43" s="1"/>
  <c r="I92" i="43"/>
  <c r="J92" i="43" s="1"/>
  <c r="I86" i="43"/>
  <c r="J86" i="43" s="1"/>
  <c r="I84" i="43"/>
  <c r="J84" i="43" s="1"/>
  <c r="I83" i="43"/>
  <c r="J83" i="43" s="1"/>
  <c r="I194" i="43"/>
  <c r="J194" i="43" s="1"/>
  <c r="G211" i="43"/>
  <c r="I208" i="43"/>
  <c r="J208" i="43" s="1"/>
  <c r="I205" i="43"/>
  <c r="J205" i="43" s="1"/>
  <c r="I186" i="43"/>
  <c r="J186" i="43" s="1"/>
  <c r="I184" i="43"/>
  <c r="J184" i="43" s="1"/>
  <c r="G189" i="43"/>
  <c r="G19" i="43" s="1"/>
  <c r="I183" i="43"/>
  <c r="J183" i="43" s="1"/>
  <c r="I182" i="43"/>
  <c r="J182" i="43" s="1"/>
  <c r="I77" i="43"/>
  <c r="J77" i="43" s="1"/>
  <c r="I75" i="43"/>
  <c r="J75" i="43" s="1"/>
  <c r="I73" i="43"/>
  <c r="J73" i="43" s="1"/>
  <c r="E149" i="43"/>
  <c r="F149" i="43" s="1"/>
  <c r="F25" i="43" s="1"/>
  <c r="I145" i="43"/>
  <c r="J145" i="43" s="1"/>
  <c r="M46" i="3"/>
  <c r="E54" i="43"/>
  <c r="E9" i="43" s="1"/>
  <c r="I91" i="43"/>
  <c r="J91" i="43" s="1"/>
  <c r="E227" i="43"/>
  <c r="E220" i="43"/>
  <c r="I215" i="43"/>
  <c r="J215" i="43" s="1"/>
  <c r="I210" i="43"/>
  <c r="J210" i="43" s="1"/>
  <c r="I188" i="43"/>
  <c r="J188" i="43" s="1"/>
  <c r="I158" i="43"/>
  <c r="J158" i="43" s="1"/>
  <c r="I49" i="43"/>
  <c r="J49" i="43" s="1"/>
  <c r="D267" i="43"/>
  <c r="N39" i="3"/>
  <c r="S7" i="40"/>
  <c r="T7" i="40" s="1"/>
  <c r="N7" i="40"/>
  <c r="H7" i="40"/>
  <c r="J7" i="40"/>
  <c r="K7" i="40"/>
  <c r="L7" i="40" s="1"/>
  <c r="F7" i="40"/>
  <c r="R7" i="40"/>
  <c r="C232" i="43"/>
  <c r="D232" i="43" s="1"/>
  <c r="D231" i="43"/>
  <c r="D217" i="43"/>
  <c r="D193" i="43"/>
  <c r="D181" i="43"/>
  <c r="D73" i="43"/>
  <c r="I60" i="43"/>
  <c r="J60" i="43" s="1"/>
  <c r="I62" i="43"/>
  <c r="J62" i="43" s="1"/>
  <c r="I59" i="43"/>
  <c r="J59" i="43" s="1"/>
  <c r="I61" i="43"/>
  <c r="J61" i="43" s="1"/>
  <c r="I52" i="43"/>
  <c r="J52" i="43" s="1"/>
  <c r="I50" i="43"/>
  <c r="J50" i="43" s="1"/>
  <c r="I53" i="43"/>
  <c r="J53" i="43" s="1"/>
  <c r="I45" i="43"/>
  <c r="J45" i="43" s="1"/>
  <c r="I155" i="43"/>
  <c r="J155" i="43" s="1"/>
  <c r="B195" i="43"/>
  <c r="G177" i="43"/>
  <c r="D165" i="43"/>
  <c r="B159" i="43"/>
  <c r="O149" i="43"/>
  <c r="P149" i="43" s="1"/>
  <c r="K149" i="43"/>
  <c r="L149" i="43" s="1"/>
  <c r="L25" i="43" s="1"/>
  <c r="G109" i="43"/>
  <c r="N98" i="43"/>
  <c r="H98" i="43"/>
  <c r="D98" i="43"/>
  <c r="N96" i="43"/>
  <c r="H96" i="43"/>
  <c r="D96" i="43"/>
  <c r="N94" i="43"/>
  <c r="H94" i="43"/>
  <c r="D94" i="43"/>
  <c r="H50" i="43"/>
  <c r="D50" i="43"/>
  <c r="N48" i="43"/>
  <c r="H48" i="43"/>
  <c r="D48" i="43"/>
  <c r="N46" i="43"/>
  <c r="H46" i="43"/>
  <c r="D46" i="43"/>
  <c r="D45" i="43"/>
  <c r="B54" i="43"/>
  <c r="D269" i="43"/>
  <c r="D216" i="43"/>
  <c r="D215" i="43"/>
  <c r="B141" i="43"/>
  <c r="B121" i="43"/>
  <c r="B14" i="43" s="1"/>
  <c r="B87" i="43"/>
  <c r="I46" i="43"/>
  <c r="J46" i="43" s="1"/>
  <c r="I48" i="43"/>
  <c r="J48" i="43" s="1"/>
  <c r="I58" i="43"/>
  <c r="J58" i="43" s="1"/>
  <c r="I64" i="43"/>
  <c r="J64" i="43" s="1"/>
  <c r="I66" i="43"/>
  <c r="J66" i="43" s="1"/>
  <c r="I74" i="43"/>
  <c r="J74" i="43" s="1"/>
  <c r="I76" i="43"/>
  <c r="J76" i="43" s="1"/>
  <c r="I78" i="43"/>
  <c r="J78" i="43" s="1"/>
  <c r="I85" i="43"/>
  <c r="J85" i="43" s="1"/>
  <c r="I94" i="43"/>
  <c r="J94" i="43" s="1"/>
  <c r="I96" i="43"/>
  <c r="J96" i="43" s="1"/>
  <c r="I98" i="43"/>
  <c r="J98" i="43" s="1"/>
  <c r="I136" i="43"/>
  <c r="J136" i="43" s="1"/>
  <c r="I153" i="43"/>
  <c r="J153" i="43" s="1"/>
  <c r="I163" i="43"/>
  <c r="J163" i="43" s="1"/>
  <c r="I164" i="43"/>
  <c r="J164" i="43" s="1"/>
  <c r="I172" i="43"/>
  <c r="J172" i="43" s="1"/>
  <c r="I174" i="43"/>
  <c r="J174" i="43" s="1"/>
  <c r="I176" i="43"/>
  <c r="J176" i="43" s="1"/>
  <c r="I185" i="43"/>
  <c r="J185" i="43" s="1"/>
  <c r="I187" i="43"/>
  <c r="J187" i="43" s="1"/>
  <c r="I199" i="43"/>
  <c r="J199" i="43" s="1"/>
  <c r="I204" i="43"/>
  <c r="J204" i="43" s="1"/>
  <c r="I206" i="43"/>
  <c r="J206" i="43" s="1"/>
  <c r="I207" i="43"/>
  <c r="J207" i="43" s="1"/>
  <c r="I209" i="43"/>
  <c r="J209" i="43" s="1"/>
  <c r="I216" i="43"/>
  <c r="J216" i="43" s="1"/>
  <c r="I218" i="43"/>
  <c r="J218" i="43" s="1"/>
  <c r="I224" i="43"/>
  <c r="I225" i="43"/>
  <c r="I226" i="43"/>
  <c r="I264" i="43"/>
  <c r="J264" i="43" s="1"/>
  <c r="I266" i="43"/>
  <c r="J266" i="43" s="1"/>
  <c r="I269" i="43"/>
  <c r="J269" i="43" s="1"/>
  <c r="P272" i="43"/>
  <c r="B220" i="43"/>
  <c r="B189" i="43"/>
  <c r="B168" i="43"/>
  <c r="B79" i="43"/>
  <c r="B68" i="43"/>
  <c r="D219" i="43"/>
  <c r="N205" i="43"/>
  <c r="H205" i="43"/>
  <c r="D205" i="43"/>
  <c r="M200" i="43"/>
  <c r="N200" i="43" s="1"/>
  <c r="N29" i="43" s="1"/>
  <c r="G200" i="43"/>
  <c r="H200" i="43" s="1"/>
  <c r="H29" i="43" s="1"/>
  <c r="C200" i="43"/>
  <c r="C29" i="43" s="1"/>
  <c r="M189" i="43"/>
  <c r="M19" i="43" s="1"/>
  <c r="C189" i="43"/>
  <c r="D189" i="43" s="1"/>
  <c r="D19" i="43" s="1"/>
  <c r="N184" i="43"/>
  <c r="H184" i="43"/>
  <c r="D184" i="43"/>
  <c r="D183" i="43"/>
  <c r="M177" i="43"/>
  <c r="E177" i="43"/>
  <c r="N175" i="43"/>
  <c r="H175" i="43"/>
  <c r="D175" i="43"/>
  <c r="N173" i="43"/>
  <c r="H173" i="43"/>
  <c r="D173" i="43"/>
  <c r="B177" i="43"/>
  <c r="K168" i="43"/>
  <c r="E168" i="43"/>
  <c r="D167" i="43"/>
  <c r="K159" i="43"/>
  <c r="N158" i="43"/>
  <c r="H158" i="43"/>
  <c r="D158" i="43"/>
  <c r="N156" i="43"/>
  <c r="H156" i="43"/>
  <c r="D156" i="43"/>
  <c r="N154" i="43"/>
  <c r="H154" i="43"/>
  <c r="D154" i="43"/>
  <c r="N149" i="43"/>
  <c r="N25" i="43" s="1"/>
  <c r="H149" i="43"/>
  <c r="H25" i="43" s="1"/>
  <c r="N145" i="43"/>
  <c r="H145" i="43"/>
  <c r="D145" i="43"/>
  <c r="N140" i="43"/>
  <c r="H140" i="43"/>
  <c r="D140" i="43"/>
  <c r="H139" i="43"/>
  <c r="D139" i="43"/>
  <c r="N137" i="43"/>
  <c r="H137" i="43"/>
  <c r="D137" i="43"/>
  <c r="K121" i="43"/>
  <c r="N118" i="43"/>
  <c r="H118" i="43"/>
  <c r="D118" i="43"/>
  <c r="N116" i="43"/>
  <c r="H116" i="43"/>
  <c r="D116" i="43"/>
  <c r="N114" i="43"/>
  <c r="H114" i="43"/>
  <c r="D114" i="43"/>
  <c r="N107" i="43"/>
  <c r="H107" i="43"/>
  <c r="D107" i="43"/>
  <c r="N105" i="43"/>
  <c r="H105" i="43"/>
  <c r="D105" i="43"/>
  <c r="B109" i="43"/>
  <c r="N103" i="43"/>
  <c r="H103" i="43"/>
  <c r="D103" i="43"/>
  <c r="O99" i="43"/>
  <c r="E99" i="43"/>
  <c r="N91" i="43"/>
  <c r="H91" i="43"/>
  <c r="D91" i="43"/>
  <c r="N86" i="43"/>
  <c r="H86" i="43"/>
  <c r="N84" i="43"/>
  <c r="H84" i="43"/>
  <c r="D84" i="43"/>
  <c r="G79" i="43"/>
  <c r="N77" i="43"/>
  <c r="H77" i="43"/>
  <c r="D77" i="43"/>
  <c r="N75" i="43"/>
  <c r="H75" i="43"/>
  <c r="M68" i="43"/>
  <c r="C68" i="43"/>
  <c r="D68" i="43" s="1"/>
  <c r="K54" i="43"/>
  <c r="N53" i="43"/>
  <c r="H53" i="43"/>
  <c r="D53" i="43"/>
  <c r="N51" i="43"/>
  <c r="H51" i="43"/>
  <c r="D51" i="43"/>
  <c r="N49" i="43"/>
  <c r="H49" i="43"/>
  <c r="D49" i="43"/>
  <c r="N47" i="43"/>
  <c r="H47" i="43"/>
  <c r="D47" i="43"/>
  <c r="D270" i="43"/>
  <c r="N268" i="43"/>
  <c r="H268" i="43"/>
  <c r="D268" i="43"/>
  <c r="N265" i="43"/>
  <c r="H265" i="43"/>
  <c r="D265" i="43"/>
  <c r="O227" i="43"/>
  <c r="M227" i="43"/>
  <c r="K227" i="43"/>
  <c r="G227" i="43"/>
  <c r="C227" i="43"/>
  <c r="M220" i="43"/>
  <c r="O211" i="43"/>
  <c r="K211" i="43"/>
  <c r="L211" i="43" s="1"/>
  <c r="L33" i="43" s="1"/>
  <c r="E211" i="43"/>
  <c r="C211" i="43"/>
  <c r="D208" i="43"/>
  <c r="O195" i="43"/>
  <c r="P195" i="43" s="1"/>
  <c r="K195" i="43"/>
  <c r="L195" i="43" s="1"/>
  <c r="L27" i="43" s="1"/>
  <c r="E195" i="43"/>
  <c r="F195" i="43" s="1"/>
  <c r="F27" i="43" s="1"/>
  <c r="N194" i="43"/>
  <c r="H194" i="43"/>
  <c r="D194" i="43"/>
  <c r="O189" i="43"/>
  <c r="K189" i="43"/>
  <c r="E189" i="43"/>
  <c r="N188" i="43"/>
  <c r="H188" i="43"/>
  <c r="D188" i="43"/>
  <c r="N186" i="43"/>
  <c r="H186" i="43"/>
  <c r="D186" i="43"/>
  <c r="H182" i="43"/>
  <c r="D182" i="43"/>
  <c r="O177" i="43"/>
  <c r="K177" i="43"/>
  <c r="O168" i="43"/>
  <c r="H166" i="43"/>
  <c r="D166" i="43"/>
  <c r="M159" i="43"/>
  <c r="G159" i="43"/>
  <c r="C159" i="43"/>
  <c r="N157" i="43"/>
  <c r="H157" i="43"/>
  <c r="D157" i="43"/>
  <c r="N155" i="43"/>
  <c r="H155" i="43"/>
  <c r="D155" i="43"/>
  <c r="C149" i="43"/>
  <c r="C25" i="43" s="1"/>
  <c r="O141" i="43"/>
  <c r="M141" i="43"/>
  <c r="K141" i="43"/>
  <c r="G141" i="43"/>
  <c r="E141" i="43"/>
  <c r="C141" i="43"/>
  <c r="N138" i="43"/>
  <c r="H138" i="43"/>
  <c r="D138" i="43"/>
  <c r="M121" i="43"/>
  <c r="G121" i="43"/>
  <c r="C121" i="43"/>
  <c r="C14" i="43" s="1"/>
  <c r="N117" i="43"/>
  <c r="H117" i="43"/>
  <c r="D117" i="43"/>
  <c r="N115" i="43"/>
  <c r="H115" i="43"/>
  <c r="D115" i="43"/>
  <c r="N113" i="43"/>
  <c r="H113" i="43"/>
  <c r="D113" i="43"/>
  <c r="O109" i="43"/>
  <c r="O13" i="43" s="1"/>
  <c r="K109" i="43"/>
  <c r="E109" i="43"/>
  <c r="E13" i="43" s="1"/>
  <c r="N108" i="43"/>
  <c r="H108" i="43"/>
  <c r="D108" i="43"/>
  <c r="N106" i="43"/>
  <c r="H106" i="43"/>
  <c r="D106" i="43"/>
  <c r="N104" i="43"/>
  <c r="H104" i="43"/>
  <c r="D104" i="43"/>
  <c r="M99" i="43"/>
  <c r="G99" i="43"/>
  <c r="C99" i="43"/>
  <c r="N97" i="43"/>
  <c r="H97" i="43"/>
  <c r="D97" i="43"/>
  <c r="N95" i="43"/>
  <c r="H95" i="43"/>
  <c r="D95" i="43"/>
  <c r="N93" i="43"/>
  <c r="H93" i="43"/>
  <c r="D93" i="43"/>
  <c r="O87" i="43"/>
  <c r="M87" i="43"/>
  <c r="M12" i="43" s="1"/>
  <c r="K87" i="43"/>
  <c r="G87" i="43"/>
  <c r="E87" i="43"/>
  <c r="C87" i="43"/>
  <c r="D86" i="43"/>
  <c r="N83" i="43"/>
  <c r="H83" i="43"/>
  <c r="D83" i="43"/>
  <c r="O79" i="43"/>
  <c r="K79" i="43"/>
  <c r="E79" i="43"/>
  <c r="D75" i="43"/>
  <c r="O68" i="43"/>
  <c r="K68" i="43"/>
  <c r="E68" i="43"/>
  <c r="N67" i="43"/>
  <c r="H67" i="43"/>
  <c r="D67" i="43"/>
  <c r="N65" i="43"/>
  <c r="H65" i="43"/>
  <c r="D65" i="43"/>
  <c r="N63" i="43"/>
  <c r="H63" i="43"/>
  <c r="D63" i="43"/>
  <c r="N61" i="43"/>
  <c r="H61" i="43"/>
  <c r="D61" i="43"/>
  <c r="N59" i="43"/>
  <c r="H59" i="43"/>
  <c r="D59" i="43"/>
  <c r="M54" i="43"/>
  <c r="G54" i="43"/>
  <c r="C54" i="43"/>
  <c r="N52" i="43"/>
  <c r="H52" i="43"/>
  <c r="D52" i="43"/>
  <c r="N27" i="43"/>
  <c r="F35" i="43"/>
  <c r="Q59" i="43"/>
  <c r="R59" i="43" s="1"/>
  <c r="Q63" i="43"/>
  <c r="R63" i="43" s="1"/>
  <c r="T16" i="8"/>
  <c r="R16" i="8"/>
  <c r="P16" i="8"/>
  <c r="L16" i="8"/>
  <c r="J16" i="8"/>
  <c r="H16" i="8"/>
  <c r="T15" i="25"/>
  <c r="R15" i="25"/>
  <c r="P15" i="25"/>
  <c r="L15" i="25"/>
  <c r="J15" i="25"/>
  <c r="H15" i="25"/>
  <c r="T17" i="9"/>
  <c r="R17" i="9"/>
  <c r="P17" i="9"/>
  <c r="L17" i="9"/>
  <c r="J17" i="9"/>
  <c r="H17" i="9"/>
  <c r="T16" i="10"/>
  <c r="R16" i="10"/>
  <c r="P16" i="10"/>
  <c r="L16" i="10"/>
  <c r="J16" i="10"/>
  <c r="H16" i="10"/>
  <c r="T16" i="11"/>
  <c r="R16" i="11"/>
  <c r="P16" i="11"/>
  <c r="L16" i="11"/>
  <c r="J16" i="11"/>
  <c r="H16" i="11"/>
  <c r="V6" i="12"/>
  <c r="T19" i="12"/>
  <c r="R19" i="12"/>
  <c r="P19" i="12"/>
  <c r="L19" i="12"/>
  <c r="J19" i="12"/>
  <c r="H19" i="12"/>
  <c r="T18" i="20"/>
  <c r="R18" i="20"/>
  <c r="P18" i="20"/>
  <c r="L18" i="20"/>
  <c r="J18" i="20"/>
  <c r="H18" i="20"/>
  <c r="T14" i="30"/>
  <c r="R14" i="30"/>
  <c r="P14" i="30"/>
  <c r="L14" i="30"/>
  <c r="J14" i="30"/>
  <c r="H14" i="30"/>
  <c r="T12" i="29"/>
  <c r="R12" i="29"/>
  <c r="P12" i="29"/>
  <c r="L12" i="29"/>
  <c r="J12" i="29"/>
  <c r="H12" i="29"/>
  <c r="T16" i="13"/>
  <c r="R16" i="13"/>
  <c r="P16" i="13"/>
  <c r="L16" i="13"/>
  <c r="J16" i="13"/>
  <c r="H16" i="13"/>
  <c r="T14" i="14"/>
  <c r="R14" i="14"/>
  <c r="P14" i="14"/>
  <c r="L14" i="14"/>
  <c r="J14" i="14"/>
  <c r="H14" i="14"/>
  <c r="V6" i="31"/>
  <c r="Q6" i="31"/>
  <c r="T12" i="31"/>
  <c r="R12" i="31"/>
  <c r="P12" i="31"/>
  <c r="L12" i="31"/>
  <c r="J12" i="31"/>
  <c r="H12" i="31"/>
  <c r="T35" i="32"/>
  <c r="R35" i="32"/>
  <c r="P35" i="32"/>
  <c r="L35" i="32"/>
  <c r="J35" i="32"/>
  <c r="H35" i="32"/>
  <c r="R14" i="22"/>
  <c r="P6" i="23"/>
  <c r="N6" i="23"/>
  <c r="L6" i="23"/>
  <c r="H6" i="23"/>
  <c r="F6" i="23"/>
  <c r="D6" i="23"/>
  <c r="R6" i="24"/>
  <c r="C6" i="24"/>
  <c r="AB16" i="8"/>
  <c r="Q16" i="8"/>
  <c r="AB15" i="25"/>
  <c r="G15" i="25"/>
  <c r="AB17" i="9"/>
  <c r="AB16" i="10"/>
  <c r="AB16" i="11"/>
  <c r="S16" i="11"/>
  <c r="Q16" i="11"/>
  <c r="O16" i="11"/>
  <c r="K16" i="11"/>
  <c r="I16" i="11"/>
  <c r="G16" i="11"/>
  <c r="T6" i="12"/>
  <c r="R6" i="12"/>
  <c r="P6" i="12"/>
  <c r="L6" i="12"/>
  <c r="J6" i="12"/>
  <c r="H6" i="12"/>
  <c r="AB19" i="12"/>
  <c r="Q19" i="12"/>
  <c r="AB18" i="20"/>
  <c r="AB14" i="30"/>
  <c r="K14" i="30"/>
  <c r="AB12" i="29"/>
  <c r="K12" i="29"/>
  <c r="AB16" i="13"/>
  <c r="K16" i="13"/>
  <c r="AB14" i="14"/>
  <c r="G14" i="14"/>
  <c r="T6" i="31"/>
  <c r="R6" i="31"/>
  <c r="P6" i="31"/>
  <c r="L6" i="31"/>
  <c r="J6" i="31"/>
  <c r="H6" i="31"/>
  <c r="AB12" i="31"/>
  <c r="Q12" i="31"/>
  <c r="AB35" i="32"/>
  <c r="S35" i="32"/>
  <c r="P14" i="22"/>
  <c r="N14" i="22"/>
  <c r="L14" i="22"/>
  <c r="H14" i="22"/>
  <c r="F14" i="22"/>
  <c r="D14" i="22"/>
  <c r="AE38" i="3"/>
  <c r="AE17" i="4"/>
  <c r="AA17" i="5"/>
  <c r="AA20" i="19"/>
  <c r="AA17" i="6"/>
  <c r="AA31" i="7"/>
  <c r="U6" i="44" s="1"/>
  <c r="Q275" i="43" s="1"/>
  <c r="AE21" i="3"/>
  <c r="Q174" i="43"/>
  <c r="R174" i="43" s="1"/>
  <c r="H35" i="43"/>
  <c r="G35" i="43"/>
  <c r="E35" i="43"/>
  <c r="B29" i="43"/>
  <c r="G25" i="43"/>
  <c r="M25" i="43"/>
  <c r="G27" i="43"/>
  <c r="Q64" i="43"/>
  <c r="R64" i="43" s="1"/>
  <c r="Q66" i="43"/>
  <c r="R66" i="43" s="1"/>
  <c r="Q75" i="43"/>
  <c r="R75" i="43" s="1"/>
  <c r="Q77" i="43"/>
  <c r="R77" i="43" s="1"/>
  <c r="Q85" i="43"/>
  <c r="R85" i="43" s="1"/>
  <c r="Q92" i="43"/>
  <c r="R92" i="43" s="1"/>
  <c r="Q93" i="43"/>
  <c r="R93" i="43" s="1"/>
  <c r="Q95" i="43"/>
  <c r="R95" i="43" s="1"/>
  <c r="Q97" i="43"/>
  <c r="R97" i="43" s="1"/>
  <c r="Q105" i="43"/>
  <c r="R105" i="43" s="1"/>
  <c r="Q107" i="43"/>
  <c r="R107" i="43" s="1"/>
  <c r="Q115" i="43"/>
  <c r="R115" i="43" s="1"/>
  <c r="Q117" i="43"/>
  <c r="R117" i="43" s="1"/>
  <c r="Q139" i="43"/>
  <c r="R139" i="43" s="1"/>
  <c r="Q50" i="43"/>
  <c r="R50" i="43" s="1"/>
  <c r="Q52" i="43"/>
  <c r="R52" i="43" s="1"/>
  <c r="Q60" i="43"/>
  <c r="R60" i="43" s="1"/>
  <c r="Q62" i="43"/>
  <c r="R62" i="43" s="1"/>
  <c r="Q74" i="43"/>
  <c r="R74" i="43" s="1"/>
  <c r="Q76" i="43"/>
  <c r="R76" i="43" s="1"/>
  <c r="Q78" i="43"/>
  <c r="R78" i="43" s="1"/>
  <c r="Q86" i="43"/>
  <c r="R86" i="43" s="1"/>
  <c r="Q94" i="43"/>
  <c r="R94" i="43" s="1"/>
  <c r="Q96" i="43"/>
  <c r="R96" i="43" s="1"/>
  <c r="Q98" i="43"/>
  <c r="R98" i="43" s="1"/>
  <c r="Q114" i="43"/>
  <c r="R114" i="43" s="1"/>
  <c r="Q116" i="43"/>
  <c r="R116" i="43" s="1"/>
  <c r="Q118" i="43"/>
  <c r="R118" i="43" s="1"/>
  <c r="Q138" i="43"/>
  <c r="R138" i="43" s="1"/>
  <c r="Q140" i="43"/>
  <c r="R140" i="43" s="1"/>
  <c r="Q155" i="43"/>
  <c r="R155" i="43" s="1"/>
  <c r="Q165" i="43"/>
  <c r="R165" i="43" s="1"/>
  <c r="Q167" i="43"/>
  <c r="R167" i="43" s="1"/>
  <c r="Q173" i="43"/>
  <c r="R173" i="43" s="1"/>
  <c r="Q175" i="43"/>
  <c r="R175" i="43" s="1"/>
  <c r="Q183" i="43"/>
  <c r="R183" i="43" s="1"/>
  <c r="Q185" i="43"/>
  <c r="R185" i="43" s="1"/>
  <c r="Q187" i="43"/>
  <c r="R187" i="43" s="1"/>
  <c r="Q205" i="43"/>
  <c r="R205" i="43" s="1"/>
  <c r="Q46" i="43"/>
  <c r="R46" i="43" s="1"/>
  <c r="Q48" i="43"/>
  <c r="R48" i="43" s="1"/>
  <c r="Q154" i="43"/>
  <c r="R154" i="43" s="1"/>
  <c r="O16" i="43"/>
  <c r="Q58" i="43"/>
  <c r="R58" i="43" s="1"/>
  <c r="Q73" i="43"/>
  <c r="R73" i="43" s="1"/>
  <c r="Q83" i="43"/>
  <c r="R83" i="43" s="1"/>
  <c r="Q91" i="43"/>
  <c r="R91" i="43" s="1"/>
  <c r="Q103" i="43"/>
  <c r="R103" i="43" s="1"/>
  <c r="Q113" i="43"/>
  <c r="Q136" i="43"/>
  <c r="R136" i="43" s="1"/>
  <c r="Q156" i="43"/>
  <c r="R156" i="43" s="1"/>
  <c r="Q158" i="43"/>
  <c r="R158" i="43" s="1"/>
  <c r="E20" i="43"/>
  <c r="Q210" i="43"/>
  <c r="R210" i="43" s="1"/>
  <c r="Q216" i="43"/>
  <c r="R216" i="43" s="1"/>
  <c r="Q163" i="43"/>
  <c r="R163" i="43" s="1"/>
  <c r="Q181" i="43"/>
  <c r="R181" i="43" s="1"/>
  <c r="Q193" i="43"/>
  <c r="R193" i="43" s="1"/>
  <c r="Q199" i="43"/>
  <c r="R199" i="43" s="1"/>
  <c r="Q207" i="43"/>
  <c r="R207" i="43" s="1"/>
  <c r="Q209" i="43"/>
  <c r="R209" i="43" s="1"/>
  <c r="Q215" i="43"/>
  <c r="R215" i="43" s="1"/>
  <c r="Q217" i="43"/>
  <c r="R217" i="43" s="1"/>
  <c r="Q218" i="43"/>
  <c r="R218" i="43" s="1"/>
  <c r="Q219" i="43"/>
  <c r="R219" i="43" s="1"/>
  <c r="Q224" i="43"/>
  <c r="Q226" i="43"/>
  <c r="Q231" i="43"/>
  <c r="R231" i="43" s="1"/>
  <c r="Q264" i="43"/>
  <c r="R264" i="43" s="1"/>
  <c r="Q266" i="43"/>
  <c r="R266" i="43" s="1"/>
  <c r="Q268" i="43"/>
  <c r="R268" i="43" s="1"/>
  <c r="Q270" i="43"/>
  <c r="R270" i="43" s="1"/>
  <c r="O223" i="42"/>
  <c r="M223" i="42"/>
  <c r="K223" i="42"/>
  <c r="G223" i="42"/>
  <c r="E223" i="42"/>
  <c r="C223" i="42"/>
  <c r="B223" i="42"/>
  <c r="Q223" i="42" s="1"/>
  <c r="O222" i="42"/>
  <c r="M222" i="42"/>
  <c r="K222" i="42"/>
  <c r="G222" i="42"/>
  <c r="E222" i="42"/>
  <c r="C222" i="42"/>
  <c r="B222" i="42"/>
  <c r="Q222" i="42" s="1"/>
  <c r="O221" i="42"/>
  <c r="M221" i="42"/>
  <c r="K221" i="42"/>
  <c r="G221" i="42"/>
  <c r="E221" i="42"/>
  <c r="C221" i="42"/>
  <c r="B221" i="42"/>
  <c r="Q221" i="42" s="1"/>
  <c r="O220" i="42"/>
  <c r="M220" i="42"/>
  <c r="K220" i="42"/>
  <c r="G220" i="42"/>
  <c r="E220" i="42"/>
  <c r="C220" i="42"/>
  <c r="B220" i="42"/>
  <c r="Q220" i="42" s="1"/>
  <c r="O219" i="42"/>
  <c r="M219" i="42"/>
  <c r="K219" i="42"/>
  <c r="G219" i="42"/>
  <c r="E219" i="42"/>
  <c r="C219" i="42"/>
  <c r="B219" i="42"/>
  <c r="Q219" i="42" s="1"/>
  <c r="O218" i="42"/>
  <c r="M218" i="42"/>
  <c r="K218" i="42"/>
  <c r="G218" i="42"/>
  <c r="E218" i="42"/>
  <c r="C218" i="42"/>
  <c r="B218" i="42"/>
  <c r="Q218" i="42" s="1"/>
  <c r="O217" i="42"/>
  <c r="M217" i="42"/>
  <c r="K217" i="42"/>
  <c r="G217" i="42"/>
  <c r="E217" i="42"/>
  <c r="C217" i="42"/>
  <c r="B217" i="42"/>
  <c r="Q217" i="42" s="1"/>
  <c r="O212" i="42"/>
  <c r="M212" i="42"/>
  <c r="K212" i="42"/>
  <c r="G212" i="42"/>
  <c r="E212" i="42"/>
  <c r="C212" i="42"/>
  <c r="B212" i="42"/>
  <c r="Q212" i="42" s="1"/>
  <c r="O211" i="42"/>
  <c r="M211" i="42"/>
  <c r="K211" i="42"/>
  <c r="G211" i="42"/>
  <c r="E211" i="42"/>
  <c r="C211" i="42"/>
  <c r="B211" i="42"/>
  <c r="Q211" i="42" s="1"/>
  <c r="O210" i="42"/>
  <c r="M210" i="42"/>
  <c r="K210" i="42"/>
  <c r="G210" i="42"/>
  <c r="E210" i="42"/>
  <c r="C210" i="42"/>
  <c r="B210" i="42"/>
  <c r="Q210" i="42" s="1"/>
  <c r="O209" i="42"/>
  <c r="M209" i="42"/>
  <c r="K209" i="42"/>
  <c r="G209" i="42"/>
  <c r="E209" i="42"/>
  <c r="C209" i="42"/>
  <c r="B209" i="42"/>
  <c r="Q209" i="42" s="1"/>
  <c r="O208" i="42"/>
  <c r="M208" i="42"/>
  <c r="K208" i="42"/>
  <c r="G208" i="42"/>
  <c r="E208" i="42"/>
  <c r="C208" i="42"/>
  <c r="B208" i="42"/>
  <c r="Q208" i="42" s="1"/>
  <c r="O207" i="42"/>
  <c r="M207" i="42"/>
  <c r="K207" i="42"/>
  <c r="G207" i="42"/>
  <c r="E207" i="42"/>
  <c r="C207" i="42"/>
  <c r="B207" i="42"/>
  <c r="Q207" i="42" s="1"/>
  <c r="O206" i="42"/>
  <c r="M206" i="42"/>
  <c r="K206" i="42"/>
  <c r="G206" i="42"/>
  <c r="E206" i="42"/>
  <c r="C206" i="42"/>
  <c r="B206" i="42"/>
  <c r="Q206" i="42" s="1"/>
  <c r="O205" i="42"/>
  <c r="M205" i="42"/>
  <c r="K205" i="42"/>
  <c r="G205" i="42"/>
  <c r="E205" i="42"/>
  <c r="C205" i="42"/>
  <c r="B205" i="42"/>
  <c r="Q205" i="42" s="1"/>
  <c r="O204" i="42"/>
  <c r="M204" i="42"/>
  <c r="K204" i="42"/>
  <c r="G204" i="42"/>
  <c r="E204" i="42"/>
  <c r="C204" i="42"/>
  <c r="B204" i="42"/>
  <c r="Q204" i="42" s="1"/>
  <c r="O203" i="42"/>
  <c r="M203" i="42"/>
  <c r="K203" i="42"/>
  <c r="G203" i="42"/>
  <c r="E203" i="42"/>
  <c r="C203" i="42"/>
  <c r="B203" i="42"/>
  <c r="Q203" i="42" s="1"/>
  <c r="O198" i="42"/>
  <c r="M198" i="42"/>
  <c r="K198" i="42"/>
  <c r="G198" i="42"/>
  <c r="E198" i="42"/>
  <c r="C198" i="42"/>
  <c r="B198" i="42"/>
  <c r="Q198" i="42" s="1"/>
  <c r="O193" i="42"/>
  <c r="M193" i="42"/>
  <c r="K193" i="42"/>
  <c r="G193" i="42"/>
  <c r="E193" i="42"/>
  <c r="C193" i="42"/>
  <c r="O192" i="42"/>
  <c r="M192" i="42"/>
  <c r="K192" i="42"/>
  <c r="G192" i="42"/>
  <c r="E192" i="42"/>
  <c r="C192" i="42"/>
  <c r="O191" i="42"/>
  <c r="M191" i="42"/>
  <c r="K191" i="42"/>
  <c r="G191" i="42"/>
  <c r="E191" i="42"/>
  <c r="C191" i="42"/>
  <c r="O186" i="42"/>
  <c r="M186" i="42"/>
  <c r="K186" i="42"/>
  <c r="G186" i="42"/>
  <c r="E186" i="42"/>
  <c r="C186" i="42"/>
  <c r="B186" i="42"/>
  <c r="Q186" i="42" s="1"/>
  <c r="O185" i="42"/>
  <c r="M185" i="42"/>
  <c r="K185" i="42"/>
  <c r="G185" i="42"/>
  <c r="E185" i="42"/>
  <c r="C185" i="42"/>
  <c r="B185" i="42"/>
  <c r="Q185" i="42" s="1"/>
  <c r="O184" i="42"/>
  <c r="M184" i="42"/>
  <c r="K184" i="42"/>
  <c r="G184" i="42"/>
  <c r="E184" i="42"/>
  <c r="C184" i="42"/>
  <c r="B184" i="42"/>
  <c r="Q184" i="42" s="1"/>
  <c r="O183" i="42"/>
  <c r="M183" i="42"/>
  <c r="K183" i="42"/>
  <c r="G183" i="42"/>
  <c r="E183" i="42"/>
  <c r="C183" i="42"/>
  <c r="B183" i="42"/>
  <c r="Q183" i="42" s="1"/>
  <c r="O182" i="42"/>
  <c r="M182" i="42"/>
  <c r="K182" i="42"/>
  <c r="G182" i="42"/>
  <c r="E182" i="42"/>
  <c r="C182" i="42"/>
  <c r="B182" i="42"/>
  <c r="Q182" i="42" s="1"/>
  <c r="O177" i="42"/>
  <c r="M177" i="42"/>
  <c r="K177" i="42"/>
  <c r="G177" i="42"/>
  <c r="E177" i="42"/>
  <c r="C177" i="42"/>
  <c r="B177" i="42"/>
  <c r="Q177" i="42" s="1"/>
  <c r="O176" i="42"/>
  <c r="M176" i="42"/>
  <c r="K176" i="42"/>
  <c r="G176" i="42"/>
  <c r="E176" i="42"/>
  <c r="C176" i="42"/>
  <c r="B176" i="42"/>
  <c r="Q176" i="42" s="1"/>
  <c r="O175" i="42"/>
  <c r="M175" i="42"/>
  <c r="K175" i="42"/>
  <c r="G175" i="42"/>
  <c r="E175" i="42"/>
  <c r="C175" i="42"/>
  <c r="B175" i="42"/>
  <c r="Q175" i="42" s="1"/>
  <c r="O174" i="42"/>
  <c r="M174" i="42"/>
  <c r="K174" i="42"/>
  <c r="G174" i="42"/>
  <c r="E174" i="42"/>
  <c r="C174" i="42"/>
  <c r="B174" i="42"/>
  <c r="Q174" i="42" s="1"/>
  <c r="O173" i="42"/>
  <c r="M173" i="42"/>
  <c r="K173" i="42"/>
  <c r="G173" i="42"/>
  <c r="E173" i="42"/>
  <c r="C173" i="42"/>
  <c r="B173" i="42"/>
  <c r="Q173" i="42" s="1"/>
  <c r="O172" i="42"/>
  <c r="M172" i="42"/>
  <c r="K172" i="42"/>
  <c r="G172" i="42"/>
  <c r="E172" i="42"/>
  <c r="C172" i="42"/>
  <c r="B172" i="42"/>
  <c r="Q172" i="42" s="1"/>
  <c r="O171" i="42"/>
  <c r="M171" i="42"/>
  <c r="K171" i="42"/>
  <c r="G171" i="42"/>
  <c r="E171" i="42"/>
  <c r="C171" i="42"/>
  <c r="B171" i="42"/>
  <c r="Q171" i="42" s="1"/>
  <c r="O166" i="42"/>
  <c r="M166" i="42"/>
  <c r="K166" i="42"/>
  <c r="G166" i="42"/>
  <c r="E166" i="42"/>
  <c r="C166" i="42"/>
  <c r="B166" i="42"/>
  <c r="Q166" i="42" s="1"/>
  <c r="O161" i="42"/>
  <c r="M161" i="42"/>
  <c r="K161" i="42"/>
  <c r="G161" i="42"/>
  <c r="E161" i="42"/>
  <c r="C161" i="42"/>
  <c r="B161" i="42"/>
  <c r="Q161" i="42" s="1"/>
  <c r="O160" i="42"/>
  <c r="M160" i="42"/>
  <c r="K160" i="42"/>
  <c r="G160" i="42"/>
  <c r="E160" i="42"/>
  <c r="C160" i="42"/>
  <c r="B160" i="42"/>
  <c r="Q160" i="42" s="1"/>
  <c r="O155" i="42"/>
  <c r="O17" i="42" s="1"/>
  <c r="M155" i="42"/>
  <c r="M17" i="42" s="1"/>
  <c r="K155" i="42"/>
  <c r="K17" i="42" s="1"/>
  <c r="G155" i="42"/>
  <c r="G17" i="42" s="1"/>
  <c r="E155" i="42"/>
  <c r="E17" i="42" s="1"/>
  <c r="C155" i="42"/>
  <c r="B155" i="42"/>
  <c r="Q155" i="42" s="1"/>
  <c r="O154" i="42"/>
  <c r="M154" i="42"/>
  <c r="K154" i="42"/>
  <c r="G154" i="42"/>
  <c r="E154" i="42"/>
  <c r="C154" i="42"/>
  <c r="B154" i="42"/>
  <c r="Q154" i="42" s="1"/>
  <c r="O153" i="42"/>
  <c r="O16" i="42" s="1"/>
  <c r="M153" i="42"/>
  <c r="M16" i="42" s="1"/>
  <c r="K153" i="42"/>
  <c r="K16" i="42" s="1"/>
  <c r="G153" i="42"/>
  <c r="G16" i="42" s="1"/>
  <c r="E153" i="42"/>
  <c r="E16" i="42" s="1"/>
  <c r="C153" i="42"/>
  <c r="B153" i="42"/>
  <c r="Q153" i="42" s="1"/>
  <c r="O152" i="42"/>
  <c r="M152" i="42"/>
  <c r="K152" i="42"/>
  <c r="G152" i="42"/>
  <c r="E152" i="42"/>
  <c r="C152" i="42"/>
  <c r="B152" i="42"/>
  <c r="Q152" i="42" s="1"/>
  <c r="O151" i="42"/>
  <c r="M151" i="42"/>
  <c r="K151" i="42"/>
  <c r="G151" i="42"/>
  <c r="E151" i="42"/>
  <c r="C151" i="42"/>
  <c r="B151" i="42"/>
  <c r="Q151" i="42" s="1"/>
  <c r="O150" i="42"/>
  <c r="M150" i="42"/>
  <c r="K150" i="42"/>
  <c r="G150" i="42"/>
  <c r="E150" i="42"/>
  <c r="C150" i="42"/>
  <c r="B150" i="42"/>
  <c r="Q150" i="42" s="1"/>
  <c r="O149" i="42"/>
  <c r="M149" i="42"/>
  <c r="K149" i="42"/>
  <c r="G149" i="42"/>
  <c r="E149" i="42"/>
  <c r="C149" i="42"/>
  <c r="B149" i="42"/>
  <c r="Q149" i="42" s="1"/>
  <c r="O148" i="42"/>
  <c r="M148" i="42"/>
  <c r="K148" i="42"/>
  <c r="G148" i="42"/>
  <c r="E148" i="42"/>
  <c r="C148" i="42"/>
  <c r="B148" i="42"/>
  <c r="Q148" i="42" s="1"/>
  <c r="O143" i="42"/>
  <c r="M143" i="42"/>
  <c r="K143" i="42"/>
  <c r="G143" i="42"/>
  <c r="E143" i="42"/>
  <c r="C143" i="42"/>
  <c r="B143" i="42"/>
  <c r="Q143" i="42" s="1"/>
  <c r="O142" i="42"/>
  <c r="M142" i="42"/>
  <c r="K142" i="42"/>
  <c r="G142" i="42"/>
  <c r="E142" i="42"/>
  <c r="C142" i="42"/>
  <c r="B142" i="42"/>
  <c r="Q142" i="42" s="1"/>
  <c r="O141" i="42"/>
  <c r="M141" i="42"/>
  <c r="K141" i="42"/>
  <c r="G141" i="42"/>
  <c r="E141" i="42"/>
  <c r="C141" i="42"/>
  <c r="B141" i="42"/>
  <c r="Q141" i="42" s="1"/>
  <c r="O140" i="42"/>
  <c r="M140" i="42"/>
  <c r="K140" i="42"/>
  <c r="G140" i="42"/>
  <c r="E140" i="42"/>
  <c r="C140" i="42"/>
  <c r="B140" i="42"/>
  <c r="Q140" i="42" s="1"/>
  <c r="O139" i="42"/>
  <c r="M139" i="42"/>
  <c r="K139" i="42"/>
  <c r="G139" i="42"/>
  <c r="E139" i="42"/>
  <c r="C139" i="42"/>
  <c r="B139" i="42"/>
  <c r="Q139" i="42" s="1"/>
  <c r="O134" i="42"/>
  <c r="M134" i="42"/>
  <c r="K134" i="42"/>
  <c r="G134" i="42"/>
  <c r="E134" i="42"/>
  <c r="C134" i="42"/>
  <c r="B134" i="42"/>
  <c r="Q134" i="42" s="1"/>
  <c r="O133" i="42"/>
  <c r="M133" i="42"/>
  <c r="K133" i="42"/>
  <c r="G133" i="42"/>
  <c r="E133" i="42"/>
  <c r="C133" i="42"/>
  <c r="B133" i="42"/>
  <c r="Q133" i="42" s="1"/>
  <c r="O132" i="42"/>
  <c r="M132" i="42"/>
  <c r="K132" i="42"/>
  <c r="G132" i="42"/>
  <c r="E132" i="42"/>
  <c r="C132" i="42"/>
  <c r="B132" i="42"/>
  <c r="Q132" i="42" s="1"/>
  <c r="O131" i="42"/>
  <c r="M131" i="42"/>
  <c r="K131" i="42"/>
  <c r="G131" i="42"/>
  <c r="E131" i="42"/>
  <c r="C131" i="42"/>
  <c r="B131" i="42"/>
  <c r="Q131" i="42" s="1"/>
  <c r="O130" i="42"/>
  <c r="M130" i="42"/>
  <c r="K130" i="42"/>
  <c r="G130" i="42"/>
  <c r="E130" i="42"/>
  <c r="C130" i="42"/>
  <c r="B130" i="42"/>
  <c r="Q130" i="42" s="1"/>
  <c r="O125" i="42"/>
  <c r="M125" i="42"/>
  <c r="K125" i="42"/>
  <c r="G125" i="42"/>
  <c r="E125" i="42"/>
  <c r="C125" i="42"/>
  <c r="B125" i="42"/>
  <c r="Q125" i="42" s="1"/>
  <c r="O124" i="42"/>
  <c r="M124" i="42"/>
  <c r="K124" i="42"/>
  <c r="G124" i="42"/>
  <c r="E124" i="42"/>
  <c r="C124" i="42"/>
  <c r="B124" i="42"/>
  <c r="Q124" i="42" s="1"/>
  <c r="O123" i="42"/>
  <c r="M123" i="42"/>
  <c r="K123" i="42"/>
  <c r="G123" i="42"/>
  <c r="E123" i="42"/>
  <c r="C123" i="42"/>
  <c r="B123" i="42"/>
  <c r="Q123" i="42" s="1"/>
  <c r="O122" i="42"/>
  <c r="M122" i="42"/>
  <c r="K122" i="42"/>
  <c r="G122" i="42"/>
  <c r="E122" i="42"/>
  <c r="C122" i="42"/>
  <c r="B122" i="42"/>
  <c r="Q122" i="42" s="1"/>
  <c r="O121" i="42"/>
  <c r="M121" i="42"/>
  <c r="K121" i="42"/>
  <c r="G121" i="42"/>
  <c r="E121" i="42"/>
  <c r="C121" i="42"/>
  <c r="B121" i="42"/>
  <c r="Q121" i="42" s="1"/>
  <c r="O120" i="42"/>
  <c r="M120" i="42"/>
  <c r="K120" i="42"/>
  <c r="G120" i="42"/>
  <c r="E120" i="42"/>
  <c r="C120" i="42"/>
  <c r="B120" i="42"/>
  <c r="Q120" i="42" s="1"/>
  <c r="R115" i="42"/>
  <c r="S115" i="42" s="1"/>
  <c r="P115" i="42"/>
  <c r="N115" i="42"/>
  <c r="L115" i="42"/>
  <c r="H115" i="42"/>
  <c r="F115" i="42"/>
  <c r="D115" i="42"/>
  <c r="R114" i="42"/>
  <c r="S114" i="42" s="1"/>
  <c r="P114" i="42"/>
  <c r="N114" i="42"/>
  <c r="L114" i="42"/>
  <c r="H114" i="42"/>
  <c r="F114" i="42"/>
  <c r="D114" i="42"/>
  <c r="R113" i="42"/>
  <c r="S113" i="42" s="1"/>
  <c r="P113" i="42"/>
  <c r="N113" i="42"/>
  <c r="L113" i="42"/>
  <c r="H113" i="42"/>
  <c r="F113" i="42"/>
  <c r="D113" i="42"/>
  <c r="O112" i="42"/>
  <c r="O116" i="42" s="1"/>
  <c r="M112" i="42"/>
  <c r="M116" i="42" s="1"/>
  <c r="K112" i="42"/>
  <c r="G112" i="42"/>
  <c r="G116" i="42" s="1"/>
  <c r="E112" i="42"/>
  <c r="E116" i="42" s="1"/>
  <c r="C112" i="42"/>
  <c r="B112" i="42"/>
  <c r="Q112" i="42" s="1"/>
  <c r="O107" i="42"/>
  <c r="M107" i="42"/>
  <c r="K107" i="42"/>
  <c r="G107" i="42"/>
  <c r="E107" i="42"/>
  <c r="C107" i="42"/>
  <c r="B107" i="42"/>
  <c r="Q107" i="42" s="1"/>
  <c r="O106" i="42"/>
  <c r="M106" i="42"/>
  <c r="K106" i="42"/>
  <c r="G106" i="42"/>
  <c r="E106" i="42"/>
  <c r="C106" i="42"/>
  <c r="B106" i="42"/>
  <c r="Q106" i="42" s="1"/>
  <c r="O105" i="42"/>
  <c r="M105" i="42"/>
  <c r="K105" i="42"/>
  <c r="G105" i="42"/>
  <c r="E105" i="42"/>
  <c r="C105" i="42"/>
  <c r="B105" i="42"/>
  <c r="Q105" i="42" s="1"/>
  <c r="O104" i="42"/>
  <c r="M104" i="42"/>
  <c r="K104" i="42"/>
  <c r="G104" i="42"/>
  <c r="E104" i="42"/>
  <c r="C104" i="42"/>
  <c r="B104" i="42"/>
  <c r="Q104" i="42" s="1"/>
  <c r="O103" i="42"/>
  <c r="M103" i="42"/>
  <c r="K103" i="42"/>
  <c r="G103" i="42"/>
  <c r="E103" i="42"/>
  <c r="C103" i="42"/>
  <c r="B103" i="42"/>
  <c r="Q103" i="42" s="1"/>
  <c r="R98" i="42"/>
  <c r="B98" i="42"/>
  <c r="Q98" i="42" s="1"/>
  <c r="J98" i="42" s="1"/>
  <c r="O97" i="42"/>
  <c r="M97" i="42"/>
  <c r="K97" i="42"/>
  <c r="G97" i="42"/>
  <c r="E97" i="42"/>
  <c r="C97" i="42"/>
  <c r="B97" i="42"/>
  <c r="Q97" i="42" s="1"/>
  <c r="O96" i="42"/>
  <c r="O15" i="42" s="1"/>
  <c r="M96" i="42"/>
  <c r="M15" i="42" s="1"/>
  <c r="K96" i="42"/>
  <c r="G96" i="42"/>
  <c r="G15" i="42" s="1"/>
  <c r="E96" i="42"/>
  <c r="E15" i="42" s="1"/>
  <c r="C96" i="42"/>
  <c r="B96" i="42"/>
  <c r="Q96" i="42" s="1"/>
  <c r="O95" i="42"/>
  <c r="M95" i="42"/>
  <c r="K95" i="42"/>
  <c r="G95" i="42"/>
  <c r="E95" i="42"/>
  <c r="C95" i="42"/>
  <c r="B95" i="42"/>
  <c r="Q95" i="42" s="1"/>
  <c r="O94" i="42"/>
  <c r="M94" i="42"/>
  <c r="K94" i="42"/>
  <c r="G94" i="42"/>
  <c r="E94" i="42"/>
  <c r="C94" i="42"/>
  <c r="B94" i="42"/>
  <c r="Q94" i="42" s="1"/>
  <c r="O93" i="42"/>
  <c r="M93" i="42"/>
  <c r="K93" i="42"/>
  <c r="G93" i="42"/>
  <c r="E93" i="42"/>
  <c r="C93" i="42"/>
  <c r="B93" i="42"/>
  <c r="Q93" i="42" s="1"/>
  <c r="O92" i="42"/>
  <c r="M92" i="42"/>
  <c r="K92" i="42"/>
  <c r="G92" i="42"/>
  <c r="E92" i="42"/>
  <c r="C92" i="42"/>
  <c r="B92" i="42"/>
  <c r="Q92" i="42" s="1"/>
  <c r="O87" i="42"/>
  <c r="M87" i="42"/>
  <c r="K87" i="42"/>
  <c r="G87" i="42"/>
  <c r="E87" i="42"/>
  <c r="C87" i="42"/>
  <c r="B87" i="42"/>
  <c r="Q87" i="42" s="1"/>
  <c r="O86" i="42"/>
  <c r="M86" i="42"/>
  <c r="K86" i="42"/>
  <c r="G86" i="42"/>
  <c r="E86" i="42"/>
  <c r="C86" i="42"/>
  <c r="B86" i="42"/>
  <c r="Q86" i="42" s="1"/>
  <c r="O85" i="42"/>
  <c r="M85" i="42"/>
  <c r="K85" i="42"/>
  <c r="G85" i="42"/>
  <c r="E85" i="42"/>
  <c r="C85" i="42"/>
  <c r="B85" i="42"/>
  <c r="Q85" i="42" s="1"/>
  <c r="O84" i="42"/>
  <c r="M84" i="42"/>
  <c r="K84" i="42"/>
  <c r="G84" i="42"/>
  <c r="E84" i="42"/>
  <c r="C84" i="42"/>
  <c r="B84" i="42"/>
  <c r="Q84" i="42" s="1"/>
  <c r="O83" i="42"/>
  <c r="M83" i="42"/>
  <c r="K83" i="42"/>
  <c r="G83" i="42"/>
  <c r="E83" i="42"/>
  <c r="C83" i="42"/>
  <c r="B83" i="42"/>
  <c r="Q83" i="42" s="1"/>
  <c r="O82" i="42"/>
  <c r="M82" i="42"/>
  <c r="K82" i="42"/>
  <c r="G82" i="42"/>
  <c r="E82" i="42"/>
  <c r="C82" i="42"/>
  <c r="B82" i="42"/>
  <c r="Q82" i="42" s="1"/>
  <c r="O77" i="42"/>
  <c r="M77" i="42"/>
  <c r="K77" i="42"/>
  <c r="G77" i="42"/>
  <c r="E77" i="42"/>
  <c r="C77" i="42"/>
  <c r="B77" i="42"/>
  <c r="Q77" i="42" s="1"/>
  <c r="O76" i="42"/>
  <c r="M76" i="42"/>
  <c r="K76" i="42"/>
  <c r="G76" i="42"/>
  <c r="E76" i="42"/>
  <c r="C76" i="42"/>
  <c r="B76" i="42"/>
  <c r="Q76" i="42" s="1"/>
  <c r="O75" i="42"/>
  <c r="M75" i="42"/>
  <c r="K75" i="42"/>
  <c r="G75" i="42"/>
  <c r="E75" i="42"/>
  <c r="C75" i="42"/>
  <c r="B75" i="42"/>
  <c r="Q75" i="42" s="1"/>
  <c r="O74" i="42"/>
  <c r="M74" i="42"/>
  <c r="K74" i="42"/>
  <c r="G74" i="42"/>
  <c r="E74" i="42"/>
  <c r="C74" i="42"/>
  <c r="B74" i="42"/>
  <c r="Q74" i="42" s="1"/>
  <c r="O73" i="42"/>
  <c r="M73" i="42"/>
  <c r="K73" i="42"/>
  <c r="G73" i="42"/>
  <c r="E73" i="42"/>
  <c r="C73" i="42"/>
  <c r="B73" i="42"/>
  <c r="Q73" i="42" s="1"/>
  <c r="O72" i="42"/>
  <c r="M72" i="42"/>
  <c r="K72" i="42"/>
  <c r="G72" i="42"/>
  <c r="E72" i="42"/>
  <c r="C72" i="42"/>
  <c r="B72" i="42"/>
  <c r="Q72" i="42" s="1"/>
  <c r="O71" i="42"/>
  <c r="M71" i="42"/>
  <c r="K71" i="42"/>
  <c r="G71" i="42"/>
  <c r="E71" i="42"/>
  <c r="C71" i="42"/>
  <c r="B71" i="42"/>
  <c r="Q71" i="42" s="1"/>
  <c r="O70" i="42"/>
  <c r="M70" i="42"/>
  <c r="K70" i="42"/>
  <c r="G70" i="42"/>
  <c r="E70" i="42"/>
  <c r="C70" i="42"/>
  <c r="B70" i="42"/>
  <c r="Q70" i="42" s="1"/>
  <c r="O65" i="42"/>
  <c r="M65" i="42"/>
  <c r="K65" i="42"/>
  <c r="G65" i="42"/>
  <c r="E65" i="42"/>
  <c r="C65" i="42"/>
  <c r="B65" i="42"/>
  <c r="Q65" i="42" s="1"/>
  <c r="O64" i="42"/>
  <c r="M64" i="42"/>
  <c r="K64" i="42"/>
  <c r="G64" i="42"/>
  <c r="E64" i="42"/>
  <c r="C64" i="42"/>
  <c r="B64" i="42"/>
  <c r="Q64" i="42" s="1"/>
  <c r="O63" i="42"/>
  <c r="M63" i="42"/>
  <c r="K63" i="42"/>
  <c r="G63" i="42"/>
  <c r="E63" i="42"/>
  <c r="C63" i="42"/>
  <c r="B63" i="42"/>
  <c r="Q63" i="42" s="1"/>
  <c r="O62" i="42"/>
  <c r="M62" i="42"/>
  <c r="K62" i="42"/>
  <c r="G62" i="42"/>
  <c r="E62" i="42"/>
  <c r="C62" i="42"/>
  <c r="B62" i="42"/>
  <c r="Q62" i="42" s="1"/>
  <c r="O57" i="42"/>
  <c r="M57" i="42"/>
  <c r="K57" i="42"/>
  <c r="G57" i="42"/>
  <c r="E57" i="42"/>
  <c r="C57" i="42"/>
  <c r="B57" i="42"/>
  <c r="Q57" i="42" s="1"/>
  <c r="O56" i="42"/>
  <c r="M56" i="42"/>
  <c r="K56" i="42"/>
  <c r="G56" i="42"/>
  <c r="E56" i="42"/>
  <c r="C56" i="42"/>
  <c r="B56" i="42"/>
  <c r="Q56" i="42" s="1"/>
  <c r="O55" i="42"/>
  <c r="M55" i="42"/>
  <c r="K55" i="42"/>
  <c r="G55" i="42"/>
  <c r="E55" i="42"/>
  <c r="C55" i="42"/>
  <c r="B55" i="42"/>
  <c r="Q55" i="42" s="1"/>
  <c r="O54" i="42"/>
  <c r="M54" i="42"/>
  <c r="K54" i="42"/>
  <c r="G54" i="42"/>
  <c r="E54" i="42"/>
  <c r="C54" i="42"/>
  <c r="B54" i="42"/>
  <c r="Q54" i="42" s="1"/>
  <c r="O53" i="42"/>
  <c r="M53" i="42"/>
  <c r="K53" i="42"/>
  <c r="G53" i="42"/>
  <c r="E53" i="42"/>
  <c r="C53" i="42"/>
  <c r="B53" i="42"/>
  <c r="Q53" i="42" s="1"/>
  <c r="O52" i="42"/>
  <c r="M52" i="42"/>
  <c r="K52" i="42"/>
  <c r="G52" i="42"/>
  <c r="E52" i="42"/>
  <c r="C52" i="42"/>
  <c r="B52" i="42"/>
  <c r="Q52" i="42" s="1"/>
  <c r="O46" i="42"/>
  <c r="M46" i="42"/>
  <c r="K46" i="42"/>
  <c r="G46" i="42"/>
  <c r="E46" i="42"/>
  <c r="C46" i="42"/>
  <c r="B46" i="42"/>
  <c r="Q46" i="42" s="1"/>
  <c r="O45" i="42"/>
  <c r="M45" i="42"/>
  <c r="K45" i="42"/>
  <c r="G45" i="42"/>
  <c r="E45" i="42"/>
  <c r="C45" i="42"/>
  <c r="B45" i="42"/>
  <c r="Q45" i="42" s="1"/>
  <c r="O44" i="42"/>
  <c r="M44" i="42"/>
  <c r="K44" i="42"/>
  <c r="G44" i="42"/>
  <c r="E44" i="42"/>
  <c r="C44" i="42"/>
  <c r="B44" i="42"/>
  <c r="Q44" i="42" s="1"/>
  <c r="O43" i="42"/>
  <c r="M43" i="42"/>
  <c r="K43" i="42"/>
  <c r="G43" i="42"/>
  <c r="E43" i="42"/>
  <c r="C43" i="42"/>
  <c r="B43" i="42"/>
  <c r="Q43" i="42" s="1"/>
  <c r="O42" i="42"/>
  <c r="M42" i="42"/>
  <c r="K42" i="42"/>
  <c r="G42" i="42"/>
  <c r="E42" i="42"/>
  <c r="C42" i="42"/>
  <c r="B42" i="42"/>
  <c r="Q42" i="42" s="1"/>
  <c r="O41" i="42"/>
  <c r="M41" i="42"/>
  <c r="K41" i="42"/>
  <c r="G41" i="42"/>
  <c r="E41" i="42"/>
  <c r="C41" i="42"/>
  <c r="B41" i="42"/>
  <c r="Q41" i="42" s="1"/>
  <c r="O40" i="42"/>
  <c r="M40" i="42"/>
  <c r="K40" i="42"/>
  <c r="G40" i="42"/>
  <c r="E40" i="42"/>
  <c r="C40" i="42"/>
  <c r="B40" i="42"/>
  <c r="Q40" i="42" s="1"/>
  <c r="O39" i="42"/>
  <c r="M39" i="42"/>
  <c r="K39" i="42"/>
  <c r="G39" i="42"/>
  <c r="E39" i="42"/>
  <c r="C39" i="42"/>
  <c r="B39" i="42"/>
  <c r="Q39" i="42" s="1"/>
  <c r="O38" i="42"/>
  <c r="M38" i="42"/>
  <c r="K38" i="42"/>
  <c r="G38" i="42"/>
  <c r="E38" i="42"/>
  <c r="C38" i="42"/>
  <c r="B38" i="42"/>
  <c r="Q38" i="42" s="1"/>
  <c r="O37" i="42"/>
  <c r="M37" i="42"/>
  <c r="K37" i="42"/>
  <c r="G37" i="42"/>
  <c r="E37" i="42"/>
  <c r="C37" i="42"/>
  <c r="B37" i="42"/>
  <c r="Q37" i="42" s="1"/>
  <c r="O32" i="42"/>
  <c r="M32" i="42"/>
  <c r="K32" i="42"/>
  <c r="G32" i="42"/>
  <c r="E32" i="42"/>
  <c r="C32" i="42"/>
  <c r="B32" i="42"/>
  <c r="Q32" i="42" s="1"/>
  <c r="O31" i="42"/>
  <c r="M31" i="42"/>
  <c r="K31" i="42"/>
  <c r="G31" i="42"/>
  <c r="E31" i="42"/>
  <c r="C31" i="42"/>
  <c r="B31" i="42"/>
  <c r="Q31" i="42" s="1"/>
  <c r="O30" i="42"/>
  <c r="M30" i="42"/>
  <c r="K30" i="42"/>
  <c r="G30" i="42"/>
  <c r="E30" i="42"/>
  <c r="C30" i="42"/>
  <c r="B30" i="42"/>
  <c r="Q30" i="42" s="1"/>
  <c r="O29" i="42"/>
  <c r="M29" i="42"/>
  <c r="K29" i="42"/>
  <c r="G29" i="42"/>
  <c r="E29" i="42"/>
  <c r="C29" i="42"/>
  <c r="B29" i="42"/>
  <c r="Q29" i="42" s="1"/>
  <c r="O28" i="42"/>
  <c r="M28" i="42"/>
  <c r="K28" i="42"/>
  <c r="G28" i="42"/>
  <c r="E28" i="42"/>
  <c r="C28" i="42"/>
  <c r="B28" i="42"/>
  <c r="Q28" i="42" s="1"/>
  <c r="O27" i="42"/>
  <c r="M27" i="42"/>
  <c r="K27" i="42"/>
  <c r="G27" i="42"/>
  <c r="E27" i="42"/>
  <c r="C27" i="42"/>
  <c r="B27" i="42"/>
  <c r="Q27" i="42" s="1"/>
  <c r="O26" i="42"/>
  <c r="M26" i="42"/>
  <c r="K26" i="42"/>
  <c r="G26" i="42"/>
  <c r="E26" i="42"/>
  <c r="C26" i="42"/>
  <c r="B26" i="42"/>
  <c r="Q26" i="42" s="1"/>
  <c r="O25" i="42"/>
  <c r="M25" i="42"/>
  <c r="K25" i="42"/>
  <c r="G25" i="42"/>
  <c r="E25" i="42"/>
  <c r="C25" i="42"/>
  <c r="B25" i="42"/>
  <c r="Q25" i="42" s="1"/>
  <c r="O24" i="42"/>
  <c r="M24" i="42"/>
  <c r="K24" i="42"/>
  <c r="G24" i="42"/>
  <c r="E24" i="42"/>
  <c r="C24" i="42"/>
  <c r="B24" i="42"/>
  <c r="Q24" i="42" s="1"/>
  <c r="B136" i="38"/>
  <c r="W12" i="27"/>
  <c r="Q12" i="27"/>
  <c r="K12" i="27"/>
  <c r="Y11" i="27"/>
  <c r="S11" i="27"/>
  <c r="M11" i="27"/>
  <c r="I11" i="27"/>
  <c r="U10" i="27"/>
  <c r="O10" i="27"/>
  <c r="I10" i="27"/>
  <c r="W9" i="27"/>
  <c r="Q9" i="27"/>
  <c r="K9" i="27"/>
  <c r="Y8" i="27"/>
  <c r="M8" i="27"/>
  <c r="S7" i="27"/>
  <c r="U6" i="27"/>
  <c r="O6" i="27"/>
  <c r="I6" i="27"/>
  <c r="Y5" i="27"/>
  <c r="W5" i="27"/>
  <c r="U5" i="27"/>
  <c r="S5" i="27"/>
  <c r="Q5" i="27"/>
  <c r="O5" i="27"/>
  <c r="M5" i="27"/>
  <c r="K5" i="27"/>
  <c r="K13" i="27" s="1"/>
  <c r="I5" i="27"/>
  <c r="R23" i="21"/>
  <c r="Q10" i="14"/>
  <c r="Y13" i="27" l="1"/>
  <c r="H211" i="43"/>
  <c r="H33" i="43" s="1"/>
  <c r="I35" i="32"/>
  <c r="S14" i="14"/>
  <c r="I18" i="20"/>
  <c r="N220" i="43"/>
  <c r="B25" i="43"/>
  <c r="D79" i="43"/>
  <c r="D11" i="43" s="1"/>
  <c r="M29" i="43"/>
  <c r="L109" i="43"/>
  <c r="F189" i="43"/>
  <c r="F19" i="43" s="1"/>
  <c r="P189" i="43"/>
  <c r="C19" i="43"/>
  <c r="B18" i="43"/>
  <c r="X177" i="43"/>
  <c r="X18" i="43" s="1"/>
  <c r="V177" i="43"/>
  <c r="V18" i="43" s="1"/>
  <c r="T177" i="43"/>
  <c r="T18" i="43" s="1"/>
  <c r="Z177" i="43"/>
  <c r="Z18" i="43" s="1"/>
  <c r="X68" i="43"/>
  <c r="X10" i="43" s="1"/>
  <c r="V68" i="43"/>
  <c r="V10" i="43" s="1"/>
  <c r="Z68" i="43"/>
  <c r="Z10" i="43" s="1"/>
  <c r="T68" i="43"/>
  <c r="T10" i="43" s="1"/>
  <c r="X168" i="43"/>
  <c r="X17" i="43" s="1"/>
  <c r="T168" i="43"/>
  <c r="T17" i="43" s="1"/>
  <c r="V168" i="43"/>
  <c r="V17" i="43" s="1"/>
  <c r="Z168" i="43"/>
  <c r="Z17" i="43" s="1"/>
  <c r="B20" i="43"/>
  <c r="V220" i="43"/>
  <c r="V20" i="43" s="1"/>
  <c r="X220" i="43"/>
  <c r="X20" i="43" s="1"/>
  <c r="T220" i="43"/>
  <c r="T20" i="43" s="1"/>
  <c r="Z220" i="43"/>
  <c r="Z20" i="43" s="1"/>
  <c r="B12" i="43"/>
  <c r="T87" i="43"/>
  <c r="T12" i="43" s="1"/>
  <c r="V87" i="43"/>
  <c r="V12" i="43" s="1"/>
  <c r="X87" i="43"/>
  <c r="X12" i="43" s="1"/>
  <c r="Z87" i="43"/>
  <c r="Z12" i="43" s="1"/>
  <c r="V141" i="43"/>
  <c r="V15" i="43" s="1"/>
  <c r="X141" i="43"/>
  <c r="X15" i="43" s="1"/>
  <c r="T141" i="43"/>
  <c r="T15" i="43" s="1"/>
  <c r="Z141" i="43"/>
  <c r="Z15" i="43" s="1"/>
  <c r="B9" i="43"/>
  <c r="T54" i="43"/>
  <c r="T9" i="43" s="1"/>
  <c r="X54" i="43"/>
  <c r="X9" i="43" s="1"/>
  <c r="V54" i="43"/>
  <c r="V9" i="43" s="1"/>
  <c r="Z54" i="43"/>
  <c r="Z9" i="43" s="1"/>
  <c r="V159" i="43"/>
  <c r="V16" i="43" s="1"/>
  <c r="X159" i="43"/>
  <c r="X16" i="43" s="1"/>
  <c r="T159" i="43"/>
  <c r="T16" i="43" s="1"/>
  <c r="Z159" i="43"/>
  <c r="Z16" i="43" s="1"/>
  <c r="V99" i="43"/>
  <c r="V23" i="43" s="1"/>
  <c r="X99" i="43"/>
  <c r="X23" i="43" s="1"/>
  <c r="T99" i="43"/>
  <c r="T23" i="43" s="1"/>
  <c r="Z99" i="43"/>
  <c r="Z23" i="43" s="1"/>
  <c r="B33" i="43"/>
  <c r="X211" i="43"/>
  <c r="X33" i="43" s="1"/>
  <c r="T211" i="43"/>
  <c r="T33" i="43" s="1"/>
  <c r="V211" i="43"/>
  <c r="V33" i="43" s="1"/>
  <c r="Z211" i="43"/>
  <c r="Z33" i="43" s="1"/>
  <c r="X109" i="43"/>
  <c r="X13" i="43" s="1"/>
  <c r="T109" i="43"/>
  <c r="T13" i="43" s="1"/>
  <c r="V109" i="43"/>
  <c r="V13" i="43" s="1"/>
  <c r="Z109" i="43"/>
  <c r="Z13" i="43" s="1"/>
  <c r="N79" i="43"/>
  <c r="T79" i="43"/>
  <c r="T11" i="43" s="1"/>
  <c r="V79" i="43"/>
  <c r="V11" i="43" s="1"/>
  <c r="X79" i="43"/>
  <c r="X11" i="43" s="1"/>
  <c r="Z79" i="43"/>
  <c r="Z11" i="43" s="1"/>
  <c r="B19" i="43"/>
  <c r="V189" i="43"/>
  <c r="V19" i="43" s="1"/>
  <c r="T189" i="43"/>
  <c r="T19" i="43" s="1"/>
  <c r="X189" i="43"/>
  <c r="X19" i="43" s="1"/>
  <c r="Z189" i="43"/>
  <c r="Z19" i="43" s="1"/>
  <c r="V121" i="43"/>
  <c r="V14" i="43" s="1"/>
  <c r="X121" i="43"/>
  <c r="X14" i="43" s="1"/>
  <c r="T121" i="43"/>
  <c r="T14" i="43" s="1"/>
  <c r="Z121" i="43"/>
  <c r="Z14" i="43" s="1"/>
  <c r="B27" i="43"/>
  <c r="Z195" i="43"/>
  <c r="Z27" i="43" s="1"/>
  <c r="B35" i="43"/>
  <c r="Z232" i="43"/>
  <c r="Z35" i="43" s="1"/>
  <c r="B39" i="43"/>
  <c r="V272" i="43"/>
  <c r="T272" i="43"/>
  <c r="X272" i="43"/>
  <c r="Z272" i="43"/>
  <c r="K29" i="43"/>
  <c r="F68" i="43"/>
  <c r="F10" i="43" s="1"/>
  <c r="P68" i="43"/>
  <c r="P168" i="43"/>
  <c r="P17" i="43" s="1"/>
  <c r="H177" i="43"/>
  <c r="H18" i="43" s="1"/>
  <c r="D177" i="43"/>
  <c r="O27" i="43"/>
  <c r="N54" i="43"/>
  <c r="F87" i="43"/>
  <c r="F12" i="43" s="1"/>
  <c r="L87" i="43"/>
  <c r="P87" i="43"/>
  <c r="N99" i="43"/>
  <c r="N23" i="43" s="1"/>
  <c r="H141" i="43"/>
  <c r="H15" i="43" s="1"/>
  <c r="N141" i="43"/>
  <c r="N15" i="43" s="1"/>
  <c r="F211" i="43"/>
  <c r="F33" i="43" s="1"/>
  <c r="P211" i="43"/>
  <c r="F99" i="43"/>
  <c r="F23" i="43" s="1"/>
  <c r="L159" i="43"/>
  <c r="L16" i="43" s="1"/>
  <c r="L99" i="43"/>
  <c r="B11" i="43"/>
  <c r="E29" i="43"/>
  <c r="Q200" i="43"/>
  <c r="R200" i="43" s="1"/>
  <c r="R29" i="43" s="1"/>
  <c r="F79" i="43"/>
  <c r="F11" i="43" s="1"/>
  <c r="P79" i="43"/>
  <c r="N121" i="43"/>
  <c r="L189" i="43"/>
  <c r="D39" i="43"/>
  <c r="H168" i="43"/>
  <c r="H17" i="43" s="1"/>
  <c r="O10" i="43"/>
  <c r="M15" i="43"/>
  <c r="O35" i="43"/>
  <c r="B17" i="43"/>
  <c r="G12" i="31"/>
  <c r="Q14" i="14"/>
  <c r="Q18" i="20"/>
  <c r="G19" i="12"/>
  <c r="K16" i="10"/>
  <c r="K17" i="9"/>
  <c r="Q15" i="25"/>
  <c r="G16" i="8"/>
  <c r="M6" i="24"/>
  <c r="C14" i="22"/>
  <c r="G14" i="22"/>
  <c r="G6" i="31"/>
  <c r="O33" i="43"/>
  <c r="M35" i="43"/>
  <c r="M20" i="43"/>
  <c r="K19" i="43"/>
  <c r="P54" i="43"/>
  <c r="P9" i="43" s="1"/>
  <c r="I220" i="43"/>
  <c r="I20" i="43" s="1"/>
  <c r="I13" i="27"/>
  <c r="G6" i="42"/>
  <c r="M6" i="42"/>
  <c r="E7" i="42"/>
  <c r="G8" i="42"/>
  <c r="M8" i="42"/>
  <c r="E9" i="42"/>
  <c r="M10" i="42"/>
  <c r="R29" i="42"/>
  <c r="S29" i="42" s="1"/>
  <c r="I30" i="42"/>
  <c r="J30" i="42" s="1"/>
  <c r="O13" i="42"/>
  <c r="G14" i="42"/>
  <c r="R37" i="42"/>
  <c r="R39" i="42"/>
  <c r="I40" i="42"/>
  <c r="J40" i="42" s="1"/>
  <c r="R41" i="42"/>
  <c r="S41" i="42" s="1"/>
  <c r="I42" i="42"/>
  <c r="R43" i="42"/>
  <c r="S43" i="42" s="1"/>
  <c r="I44" i="42"/>
  <c r="J44" i="42" s="1"/>
  <c r="R45" i="42"/>
  <c r="S45" i="42" s="1"/>
  <c r="I55" i="42"/>
  <c r="J55" i="42" s="1"/>
  <c r="I57" i="42"/>
  <c r="I71" i="42"/>
  <c r="I73" i="42"/>
  <c r="J73" i="42" s="1"/>
  <c r="I77" i="42"/>
  <c r="I93" i="42"/>
  <c r="I95" i="42"/>
  <c r="J95" i="42" s="1"/>
  <c r="O25" i="43"/>
  <c r="C35" i="43"/>
  <c r="G35" i="32"/>
  <c r="K35" i="32"/>
  <c r="Q35" i="32"/>
  <c r="K12" i="31"/>
  <c r="K14" i="14"/>
  <c r="G16" i="13"/>
  <c r="Q16" i="13"/>
  <c r="G12" i="29"/>
  <c r="Q12" i="29"/>
  <c r="G14" i="30"/>
  <c r="Q14" i="30"/>
  <c r="G18" i="20"/>
  <c r="K18" i="20"/>
  <c r="K19" i="12"/>
  <c r="G16" i="10"/>
  <c r="Q16" i="10"/>
  <c r="G17" i="9"/>
  <c r="Q17" i="9"/>
  <c r="K15" i="25"/>
  <c r="K16" i="8"/>
  <c r="G6" i="24"/>
  <c r="M14" i="22"/>
  <c r="K6" i="31"/>
  <c r="Q6" i="12"/>
  <c r="L68" i="43"/>
  <c r="H99" i="43"/>
  <c r="H23" i="43" s="1"/>
  <c r="H121" i="43"/>
  <c r="H14" i="43" s="1"/>
  <c r="N68" i="43"/>
  <c r="N10" i="43" s="1"/>
  <c r="P99" i="43"/>
  <c r="D109" i="43"/>
  <c r="D13" i="43" s="1"/>
  <c r="L121" i="43"/>
  <c r="I232" i="43"/>
  <c r="I35" i="43" s="1"/>
  <c r="P159" i="43"/>
  <c r="N177" i="43"/>
  <c r="N18" i="43" s="1"/>
  <c r="N168" i="43"/>
  <c r="N17" i="43" s="1"/>
  <c r="L220" i="43"/>
  <c r="O12" i="43"/>
  <c r="O11" i="43"/>
  <c r="E23" i="43"/>
  <c r="O29" i="43"/>
  <c r="K25" i="43"/>
  <c r="E25" i="43"/>
  <c r="G29" i="43"/>
  <c r="M27" i="43"/>
  <c r="C27" i="43"/>
  <c r="I14" i="14"/>
  <c r="I12" i="29"/>
  <c r="O12" i="29"/>
  <c r="S12" i="29"/>
  <c r="S18" i="20"/>
  <c r="I17" i="9"/>
  <c r="I16" i="8"/>
  <c r="O16" i="8"/>
  <c r="S16" i="8"/>
  <c r="O14" i="22"/>
  <c r="H54" i="43"/>
  <c r="H9" i="43" s="1"/>
  <c r="H87" i="43"/>
  <c r="H12" i="43" s="1"/>
  <c r="N87" i="43"/>
  <c r="F141" i="43"/>
  <c r="F15" i="43" s="1"/>
  <c r="L141" i="43"/>
  <c r="L15" i="43" s="1"/>
  <c r="P141" i="43"/>
  <c r="N159" i="43"/>
  <c r="N16" i="43" s="1"/>
  <c r="L177" i="43"/>
  <c r="L18" i="43" s="1"/>
  <c r="L54" i="43"/>
  <c r="L9" i="43" s="1"/>
  <c r="I177" i="43"/>
  <c r="I18" i="43" s="1"/>
  <c r="F54" i="43"/>
  <c r="F9" i="43" s="1"/>
  <c r="P220" i="43"/>
  <c r="F272" i="43"/>
  <c r="P121" i="43"/>
  <c r="F39" i="43"/>
  <c r="I53" i="42"/>
  <c r="O14" i="14"/>
  <c r="O18" i="20"/>
  <c r="O17" i="9"/>
  <c r="K14" i="22"/>
  <c r="G6" i="12"/>
  <c r="J259" i="43"/>
  <c r="J38" i="43" s="1"/>
  <c r="J246" i="43"/>
  <c r="J245" i="43"/>
  <c r="J244" i="43"/>
  <c r="J236" i="43"/>
  <c r="J249" i="43"/>
  <c r="J57" i="42"/>
  <c r="L79" i="43"/>
  <c r="H79" i="43"/>
  <c r="J247" i="43"/>
  <c r="K6" i="12"/>
  <c r="C6" i="23"/>
  <c r="G6" i="44"/>
  <c r="C275" i="43" s="1"/>
  <c r="G6" i="23"/>
  <c r="K6" i="44"/>
  <c r="G275" i="43" s="1"/>
  <c r="M6" i="23"/>
  <c r="Q6" i="44"/>
  <c r="M275" i="43" s="1"/>
  <c r="E6" i="23"/>
  <c r="I6" i="44"/>
  <c r="E275" i="43" s="1"/>
  <c r="K6" i="23"/>
  <c r="O6" i="44"/>
  <c r="K275" i="43" s="1"/>
  <c r="O6" i="23"/>
  <c r="S6" i="44"/>
  <c r="O275" i="43" s="1"/>
  <c r="J71" i="42"/>
  <c r="N21" i="32"/>
  <c r="M31" i="32"/>
  <c r="I250" i="43"/>
  <c r="I37" i="43" s="1"/>
  <c r="E15" i="43"/>
  <c r="B13" i="43"/>
  <c r="E27" i="43"/>
  <c r="M16" i="43"/>
  <c r="F109" i="43"/>
  <c r="F13" i="43" s="1"/>
  <c r="P109" i="43"/>
  <c r="H272" i="43"/>
  <c r="G39" i="43"/>
  <c r="H39" i="43" s="1"/>
  <c r="N272" i="43"/>
  <c r="M39" i="43"/>
  <c r="N39" i="43" s="1"/>
  <c r="L272" i="43"/>
  <c r="K39" i="43"/>
  <c r="L39" i="43" s="1"/>
  <c r="J113" i="43"/>
  <c r="R113" i="43"/>
  <c r="L168" i="43"/>
  <c r="L17" i="43" s="1"/>
  <c r="F121" i="43"/>
  <c r="E14" i="43"/>
  <c r="I12" i="31"/>
  <c r="O12" i="31"/>
  <c r="S12" i="31"/>
  <c r="I16" i="13"/>
  <c r="O16" i="13"/>
  <c r="S16" i="13"/>
  <c r="I14" i="30"/>
  <c r="O14" i="30"/>
  <c r="S14" i="30"/>
  <c r="I19" i="12"/>
  <c r="O19" i="12"/>
  <c r="S19" i="12"/>
  <c r="I16" i="10"/>
  <c r="O16" i="10"/>
  <c r="S16" i="10"/>
  <c r="I15" i="25"/>
  <c r="O15" i="25"/>
  <c r="S15" i="25"/>
  <c r="E6" i="24"/>
  <c r="K6" i="24"/>
  <c r="O6" i="24"/>
  <c r="I6" i="31"/>
  <c r="O6" i="31"/>
  <c r="S6" i="31"/>
  <c r="I6" i="12"/>
  <c r="O6" i="12"/>
  <c r="S6" i="12"/>
  <c r="J93" i="42"/>
  <c r="J53" i="42"/>
  <c r="J42" i="42"/>
  <c r="I104" i="42"/>
  <c r="J104" i="42" s="1"/>
  <c r="I106" i="42"/>
  <c r="J106" i="42" s="1"/>
  <c r="I112" i="42"/>
  <c r="J112" i="42" s="1"/>
  <c r="I120" i="42"/>
  <c r="J120" i="42" s="1"/>
  <c r="I130" i="42"/>
  <c r="I132" i="42"/>
  <c r="J132" i="42" s="1"/>
  <c r="I140" i="42"/>
  <c r="J140" i="42" s="1"/>
  <c r="I142" i="42"/>
  <c r="J142" i="42" s="1"/>
  <c r="I148" i="42"/>
  <c r="J148" i="42" s="1"/>
  <c r="I150" i="42"/>
  <c r="J150" i="42" s="1"/>
  <c r="I154" i="42"/>
  <c r="J154" i="42" s="1"/>
  <c r="I160" i="42"/>
  <c r="J160" i="42" s="1"/>
  <c r="I166" i="42"/>
  <c r="J166" i="42" s="1"/>
  <c r="I172" i="42"/>
  <c r="J172" i="42" s="1"/>
  <c r="I174" i="42"/>
  <c r="J174" i="42" s="1"/>
  <c r="I176" i="42"/>
  <c r="J176" i="42" s="1"/>
  <c r="N109" i="43"/>
  <c r="F168" i="43"/>
  <c r="F17" i="43" s="1"/>
  <c r="F159" i="43"/>
  <c r="F16" i="43" s="1"/>
  <c r="J77" i="42"/>
  <c r="I97" i="42"/>
  <c r="J97" i="42" s="1"/>
  <c r="I134" i="42"/>
  <c r="J134" i="42" s="1"/>
  <c r="I124" i="42"/>
  <c r="J124" i="42" s="1"/>
  <c r="N189" i="43"/>
  <c r="N19" i="43" s="1"/>
  <c r="I83" i="42"/>
  <c r="J83" i="42" s="1"/>
  <c r="I85" i="42"/>
  <c r="J85" i="42" s="1"/>
  <c r="I87" i="42"/>
  <c r="J87" i="42" s="1"/>
  <c r="I65" i="42"/>
  <c r="J65" i="42" s="1"/>
  <c r="I182" i="42"/>
  <c r="J182" i="42" s="1"/>
  <c r="I184" i="42"/>
  <c r="J184" i="42" s="1"/>
  <c r="I186" i="42"/>
  <c r="J186" i="42" s="1"/>
  <c r="I192" i="42"/>
  <c r="I203" i="42"/>
  <c r="J203" i="42" s="1"/>
  <c r="I205" i="42"/>
  <c r="J205" i="42" s="1"/>
  <c r="I207" i="42"/>
  <c r="J207" i="42" s="1"/>
  <c r="I209" i="42"/>
  <c r="J209" i="42" s="1"/>
  <c r="I217" i="42"/>
  <c r="J217" i="42" s="1"/>
  <c r="I219" i="42"/>
  <c r="J219" i="42" s="1"/>
  <c r="I221" i="42"/>
  <c r="J221" i="42" s="1"/>
  <c r="I223" i="42"/>
  <c r="J223" i="42" s="1"/>
  <c r="E18" i="43"/>
  <c r="W13" i="27"/>
  <c r="U13" i="27"/>
  <c r="O17" i="43"/>
  <c r="E6" i="42"/>
  <c r="O8" i="42"/>
  <c r="E10" i="42"/>
  <c r="E12" i="42"/>
  <c r="O12" i="42"/>
  <c r="F220" i="43"/>
  <c r="F20" i="43" s="1"/>
  <c r="J130" i="42"/>
  <c r="I29" i="42"/>
  <c r="J29" i="42" s="1"/>
  <c r="I31" i="42"/>
  <c r="J31" i="42" s="1"/>
  <c r="R32" i="42"/>
  <c r="H37" i="42"/>
  <c r="N37" i="42"/>
  <c r="R38" i="42"/>
  <c r="S38" i="42" s="1"/>
  <c r="H39" i="42"/>
  <c r="N39" i="42"/>
  <c r="R40" i="42"/>
  <c r="S40" i="42" s="1"/>
  <c r="H41" i="42"/>
  <c r="N41" i="42"/>
  <c r="R44" i="42"/>
  <c r="S44" i="42" s="1"/>
  <c r="I45" i="42"/>
  <c r="J45" i="42" s="1"/>
  <c r="I52" i="42"/>
  <c r="J52" i="42" s="1"/>
  <c r="I54" i="42"/>
  <c r="J54" i="42" s="1"/>
  <c r="I56" i="42"/>
  <c r="J56" i="42" s="1"/>
  <c r="I64" i="42"/>
  <c r="J64" i="42" s="1"/>
  <c r="I70" i="42"/>
  <c r="J70" i="42" s="1"/>
  <c r="I72" i="42"/>
  <c r="J72" i="42" s="1"/>
  <c r="I74" i="42"/>
  <c r="J74" i="42" s="1"/>
  <c r="I76" i="42"/>
  <c r="J76" i="42" s="1"/>
  <c r="I82" i="42"/>
  <c r="J82" i="42" s="1"/>
  <c r="I84" i="42"/>
  <c r="J84" i="42" s="1"/>
  <c r="I86" i="42"/>
  <c r="J86" i="42" s="1"/>
  <c r="I92" i="42"/>
  <c r="J92" i="42" s="1"/>
  <c r="I94" i="42"/>
  <c r="J94" i="42" s="1"/>
  <c r="I103" i="42"/>
  <c r="J103" i="42" s="1"/>
  <c r="I105" i="42"/>
  <c r="J105" i="42" s="1"/>
  <c r="I107" i="42"/>
  <c r="J107" i="42" s="1"/>
  <c r="R112" i="42"/>
  <c r="S112" i="42" s="1"/>
  <c r="I121" i="42"/>
  <c r="J121" i="42" s="1"/>
  <c r="I123" i="42"/>
  <c r="J123" i="42" s="1"/>
  <c r="I125" i="42"/>
  <c r="J125" i="42" s="1"/>
  <c r="I133" i="42"/>
  <c r="J133" i="42" s="1"/>
  <c r="I139" i="42"/>
  <c r="J139" i="42" s="1"/>
  <c r="I141" i="42"/>
  <c r="J141" i="42" s="1"/>
  <c r="I143" i="42"/>
  <c r="J143" i="42" s="1"/>
  <c r="I149" i="42"/>
  <c r="J149" i="42" s="1"/>
  <c r="I151" i="42"/>
  <c r="J151" i="42" s="1"/>
  <c r="I171" i="42"/>
  <c r="J171" i="42" s="1"/>
  <c r="I173" i="42"/>
  <c r="J173" i="42" s="1"/>
  <c r="I175" i="42"/>
  <c r="J175" i="42" s="1"/>
  <c r="I183" i="42"/>
  <c r="J183" i="42" s="1"/>
  <c r="I185" i="42"/>
  <c r="J185" i="42" s="1"/>
  <c r="I204" i="42"/>
  <c r="J204" i="42" s="1"/>
  <c r="H208" i="42"/>
  <c r="H210" i="42"/>
  <c r="N210" i="42"/>
  <c r="H212" i="42"/>
  <c r="N212" i="42"/>
  <c r="I218" i="42"/>
  <c r="J218" i="42" s="1"/>
  <c r="I220" i="42"/>
  <c r="J220" i="42" s="1"/>
  <c r="I222" i="42"/>
  <c r="J222" i="42" s="1"/>
  <c r="I6" i="24"/>
  <c r="I6" i="23"/>
  <c r="I14" i="22"/>
  <c r="M6" i="31"/>
  <c r="M14" i="14"/>
  <c r="M16" i="13"/>
  <c r="M12" i="29"/>
  <c r="M18" i="20"/>
  <c r="M19" i="12"/>
  <c r="M16" i="11"/>
  <c r="M35" i="32"/>
  <c r="M12" i="31"/>
  <c r="M14" i="30"/>
  <c r="M6" i="12"/>
  <c r="M16" i="10"/>
  <c r="M17" i="9"/>
  <c r="M15" i="25"/>
  <c r="M16" i="8"/>
  <c r="S37" i="42"/>
  <c r="S39" i="42"/>
  <c r="H109" i="43"/>
  <c r="H13" i="43" s="1"/>
  <c r="H68" i="43"/>
  <c r="H10" i="43" s="1"/>
  <c r="R42" i="42"/>
  <c r="S42" i="42" s="1"/>
  <c r="K10" i="42"/>
  <c r="R28" i="42"/>
  <c r="S28" i="42" s="1"/>
  <c r="K9" i="42"/>
  <c r="R27" i="42"/>
  <c r="S27" i="42" s="1"/>
  <c r="K13" i="42"/>
  <c r="R31" i="42"/>
  <c r="S31" i="42" s="1"/>
  <c r="K12" i="42"/>
  <c r="R30" i="42"/>
  <c r="S30" i="42" s="1"/>
  <c r="K8" i="42"/>
  <c r="R26" i="42"/>
  <c r="S26" i="42" s="1"/>
  <c r="K7" i="42"/>
  <c r="R25" i="42"/>
  <c r="S25" i="42" s="1"/>
  <c r="K6" i="42"/>
  <c r="R24" i="42"/>
  <c r="Q13" i="27"/>
  <c r="S13" i="27"/>
  <c r="O13" i="27"/>
  <c r="M13" i="27"/>
  <c r="G13" i="43"/>
  <c r="I43" i="42"/>
  <c r="J43" i="42" s="1"/>
  <c r="G10" i="42"/>
  <c r="G10" i="43"/>
  <c r="I63" i="42"/>
  <c r="J63" i="42" s="1"/>
  <c r="H189" i="43"/>
  <c r="H19" i="43" s="1"/>
  <c r="I75" i="42"/>
  <c r="J75" i="42" s="1"/>
  <c r="I161" i="42"/>
  <c r="J161" i="42" s="1"/>
  <c r="I211" i="42"/>
  <c r="J211" i="42" s="1"/>
  <c r="I193" i="42"/>
  <c r="I191" i="42"/>
  <c r="I177" i="42"/>
  <c r="J177" i="42" s="1"/>
  <c r="E13" i="42"/>
  <c r="I152" i="42"/>
  <c r="J152" i="42" s="1"/>
  <c r="I131" i="42"/>
  <c r="J131" i="42" s="1"/>
  <c r="I46" i="42"/>
  <c r="J46" i="42" s="1"/>
  <c r="I38" i="42"/>
  <c r="J38" i="42" s="1"/>
  <c r="I25" i="42"/>
  <c r="J25" i="42" s="1"/>
  <c r="D206" i="42"/>
  <c r="I206" i="42"/>
  <c r="J206" i="42" s="1"/>
  <c r="D208" i="42"/>
  <c r="I208" i="42"/>
  <c r="J208" i="42" s="1"/>
  <c r="D210" i="42"/>
  <c r="I210" i="42"/>
  <c r="J210" i="42" s="1"/>
  <c r="D212" i="42"/>
  <c r="I212" i="42"/>
  <c r="J212" i="42" s="1"/>
  <c r="D198" i="42"/>
  <c r="I198" i="42"/>
  <c r="J198" i="42" s="1"/>
  <c r="C16" i="42"/>
  <c r="I16" i="42" s="1"/>
  <c r="I153" i="42"/>
  <c r="J153" i="42" s="1"/>
  <c r="C17" i="42"/>
  <c r="I17" i="42" s="1"/>
  <c r="I155" i="42"/>
  <c r="J155" i="42" s="1"/>
  <c r="D122" i="42"/>
  <c r="I122" i="42"/>
  <c r="J122" i="42" s="1"/>
  <c r="C15" i="42"/>
  <c r="I15" i="42" s="1"/>
  <c r="I96" i="42"/>
  <c r="J96" i="42" s="1"/>
  <c r="D62" i="42"/>
  <c r="I62" i="42"/>
  <c r="J62" i="42" s="1"/>
  <c r="D37" i="42"/>
  <c r="I37" i="42"/>
  <c r="J37" i="42" s="1"/>
  <c r="D39" i="42"/>
  <c r="I39" i="42"/>
  <c r="J39" i="42" s="1"/>
  <c r="D41" i="42"/>
  <c r="I41" i="42"/>
  <c r="J41" i="42" s="1"/>
  <c r="I27" i="42"/>
  <c r="J27" i="42" s="1"/>
  <c r="C14" i="42"/>
  <c r="I32" i="42"/>
  <c r="J32" i="42" s="1"/>
  <c r="C10" i="42"/>
  <c r="I28" i="42"/>
  <c r="J28" i="42" s="1"/>
  <c r="C8" i="42"/>
  <c r="I26" i="42"/>
  <c r="J26" i="42" s="1"/>
  <c r="C6" i="42"/>
  <c r="I24" i="42"/>
  <c r="J24" i="42" s="1"/>
  <c r="B8" i="42"/>
  <c r="Q8" i="42" s="1"/>
  <c r="B10" i="42"/>
  <c r="P93" i="42"/>
  <c r="P95" i="42"/>
  <c r="P97" i="42"/>
  <c r="P104" i="42"/>
  <c r="P106" i="42"/>
  <c r="B116" i="42"/>
  <c r="Q116" i="42" s="1"/>
  <c r="B135" i="42"/>
  <c r="Q135" i="42" s="1"/>
  <c r="B167" i="42"/>
  <c r="Q167" i="42" s="1"/>
  <c r="B213" i="42"/>
  <c r="Q213" i="42" s="1"/>
  <c r="B224" i="42"/>
  <c r="Q224" i="42" s="1"/>
  <c r="B7" i="42"/>
  <c r="B9" i="42"/>
  <c r="B13" i="42"/>
  <c r="P94" i="42"/>
  <c r="P96" i="42"/>
  <c r="N98" i="42"/>
  <c r="B108" i="42"/>
  <c r="Q108" i="42" s="1"/>
  <c r="P105" i="42"/>
  <c r="P107" i="42"/>
  <c r="B16" i="42"/>
  <c r="L16" i="42" s="1"/>
  <c r="B17" i="42"/>
  <c r="H17" i="42" s="1"/>
  <c r="B178" i="42"/>
  <c r="Q178" i="42" s="1"/>
  <c r="B199" i="42"/>
  <c r="Q199" i="42" s="1"/>
  <c r="I159" i="43"/>
  <c r="I16" i="43" s="1"/>
  <c r="J177" i="43"/>
  <c r="J18" i="43" s="1"/>
  <c r="D54" i="43"/>
  <c r="D9" i="43" s="1"/>
  <c r="I54" i="43"/>
  <c r="I9" i="43" s="1"/>
  <c r="D99" i="43"/>
  <c r="D23" i="43" s="1"/>
  <c r="I99" i="43"/>
  <c r="D121" i="43"/>
  <c r="D14" i="43" s="1"/>
  <c r="I121" i="43"/>
  <c r="D141" i="43"/>
  <c r="D15" i="43" s="1"/>
  <c r="I141" i="43"/>
  <c r="D149" i="43"/>
  <c r="D25" i="43" s="1"/>
  <c r="I149" i="43"/>
  <c r="I227" i="43"/>
  <c r="D272" i="43"/>
  <c r="I272" i="43"/>
  <c r="I39" i="43" s="1"/>
  <c r="J39" i="43" s="1"/>
  <c r="D200" i="43"/>
  <c r="D29" i="43" s="1"/>
  <c r="I200" i="43"/>
  <c r="I189" i="43"/>
  <c r="I195" i="43"/>
  <c r="I109" i="43"/>
  <c r="D87" i="43"/>
  <c r="D12" i="43" s="1"/>
  <c r="I87" i="43"/>
  <c r="D211" i="43"/>
  <c r="D33" i="43" s="1"/>
  <c r="I211" i="43"/>
  <c r="J232" i="43"/>
  <c r="J35" i="43" s="1"/>
  <c r="I68" i="43"/>
  <c r="I79" i="43"/>
  <c r="I168" i="43"/>
  <c r="D168" i="43"/>
  <c r="D17" i="43" s="1"/>
  <c r="H220" i="43"/>
  <c r="H20" i="43" s="1"/>
  <c r="F177" i="43"/>
  <c r="F18" i="43" s="1"/>
  <c r="D220" i="43"/>
  <c r="D159" i="43"/>
  <c r="D16" i="43" s="1"/>
  <c r="C16" i="43"/>
  <c r="H159" i="43"/>
  <c r="H16" i="43" s="1"/>
  <c r="G16" i="43"/>
  <c r="P177" i="43"/>
  <c r="P18" i="43" s="1"/>
  <c r="O18" i="43"/>
  <c r="O15" i="43"/>
  <c r="G14" i="43"/>
  <c r="K33" i="43"/>
  <c r="Q195" i="43"/>
  <c r="R195" i="43" s="1"/>
  <c r="R27" i="43" s="1"/>
  <c r="N35" i="43"/>
  <c r="Q186" i="43"/>
  <c r="R186" i="43" s="1"/>
  <c r="Q184" i="43"/>
  <c r="R184" i="43" s="1"/>
  <c r="Q182" i="43"/>
  <c r="R182" i="43" s="1"/>
  <c r="Q53" i="43"/>
  <c r="R53" i="43" s="1"/>
  <c r="Q51" i="43"/>
  <c r="R51" i="43" s="1"/>
  <c r="Q49" i="43"/>
  <c r="R49" i="43" s="1"/>
  <c r="Q47" i="43"/>
  <c r="R47" i="43" s="1"/>
  <c r="K9" i="43"/>
  <c r="D35" i="43"/>
  <c r="Q166" i="43"/>
  <c r="R166" i="43" s="1"/>
  <c r="Q164" i="43"/>
  <c r="R164" i="43" s="1"/>
  <c r="K18" i="43"/>
  <c r="M17" i="43"/>
  <c r="Q269" i="43"/>
  <c r="R269" i="43" s="1"/>
  <c r="Q267" i="43"/>
  <c r="R267" i="43" s="1"/>
  <c r="Q265" i="43"/>
  <c r="R265" i="43" s="1"/>
  <c r="Q225" i="43"/>
  <c r="Q204" i="43"/>
  <c r="R204" i="43" s="1"/>
  <c r="Q172" i="43"/>
  <c r="R172" i="43" s="1"/>
  <c r="Q208" i="43"/>
  <c r="R208" i="43" s="1"/>
  <c r="K16" i="43"/>
  <c r="Q157" i="43"/>
  <c r="R157" i="43" s="1"/>
  <c r="Q153" i="43"/>
  <c r="R153" i="43" s="1"/>
  <c r="Q45" i="43"/>
  <c r="R45" i="43" s="1"/>
  <c r="Q108" i="43"/>
  <c r="R108" i="43" s="1"/>
  <c r="Q106" i="43"/>
  <c r="R106" i="43" s="1"/>
  <c r="Q104" i="43"/>
  <c r="R104" i="43" s="1"/>
  <c r="M23" i="43"/>
  <c r="Q84" i="43"/>
  <c r="R84" i="43" s="1"/>
  <c r="M11" i="43"/>
  <c r="Q67" i="43"/>
  <c r="R67" i="43" s="1"/>
  <c r="Q65" i="43"/>
  <c r="R65" i="43" s="1"/>
  <c r="E10" i="43"/>
  <c r="Q145" i="43"/>
  <c r="R145" i="43" s="1"/>
  <c r="Q137" i="43"/>
  <c r="R137" i="43" s="1"/>
  <c r="G15" i="43"/>
  <c r="E12" i="43"/>
  <c r="E11" i="43"/>
  <c r="Q206" i="43"/>
  <c r="R206" i="43" s="1"/>
  <c r="Q194" i="43"/>
  <c r="R194" i="43" s="1"/>
  <c r="K27" i="43"/>
  <c r="Q149" i="43"/>
  <c r="Q25" i="43" s="1"/>
  <c r="Q176" i="43"/>
  <c r="R176" i="43" s="1"/>
  <c r="Q188" i="43"/>
  <c r="R188" i="43" s="1"/>
  <c r="Q61" i="43"/>
  <c r="R61" i="43" s="1"/>
  <c r="M10" i="43"/>
  <c r="C33" i="43"/>
  <c r="C17" i="43"/>
  <c r="C12" i="43"/>
  <c r="C11" i="43"/>
  <c r="C15" i="43"/>
  <c r="P35" i="43"/>
  <c r="C21" i="43"/>
  <c r="C20" i="43"/>
  <c r="C18" i="43"/>
  <c r="C23" i="43"/>
  <c r="P27" i="43"/>
  <c r="P25" i="43"/>
  <c r="C10" i="43"/>
  <c r="E11" i="42"/>
  <c r="K11" i="42"/>
  <c r="B156" i="42"/>
  <c r="Q156" i="42" s="1"/>
  <c r="E14" i="42"/>
  <c r="K14" i="42"/>
  <c r="O14" i="42"/>
  <c r="D54" i="42"/>
  <c r="B33" i="42"/>
  <c r="Q33" i="42" s="1"/>
  <c r="D29" i="42"/>
  <c r="H29" i="42"/>
  <c r="N29" i="42"/>
  <c r="D31" i="42"/>
  <c r="H31" i="42"/>
  <c r="N31" i="42"/>
  <c r="Q6" i="24"/>
  <c r="AA35" i="32"/>
  <c r="AA12" i="31"/>
  <c r="AA12" i="29"/>
  <c r="AA19" i="12"/>
  <c r="U6" i="12"/>
  <c r="AA16" i="11"/>
  <c r="AA16" i="10"/>
  <c r="AA17" i="9"/>
  <c r="AA16" i="8"/>
  <c r="Q6" i="23"/>
  <c r="Q14" i="22"/>
  <c r="U6" i="31"/>
  <c r="AA14" i="14"/>
  <c r="AA16" i="13"/>
  <c r="AA14" i="30"/>
  <c r="AA18" i="20"/>
  <c r="AA15" i="25"/>
  <c r="R106" i="42"/>
  <c r="S106" i="42" s="1"/>
  <c r="E108" i="42"/>
  <c r="M14" i="42"/>
  <c r="N16" i="42"/>
  <c r="O7" i="42"/>
  <c r="O9" i="42"/>
  <c r="G33" i="43"/>
  <c r="N33" i="43"/>
  <c r="M33" i="43"/>
  <c r="E33" i="43"/>
  <c r="D18" i="43"/>
  <c r="Q211" i="43"/>
  <c r="N12" i="43"/>
  <c r="F14" i="43"/>
  <c r="Q87" i="43"/>
  <c r="Q12" i="43" s="1"/>
  <c r="Q79" i="43"/>
  <c r="R79" i="43" s="1"/>
  <c r="R11" i="43" s="1"/>
  <c r="G23" i="43"/>
  <c r="B23" i="43"/>
  <c r="O23" i="43"/>
  <c r="L19" i="43"/>
  <c r="N11" i="43"/>
  <c r="Q99" i="43"/>
  <c r="M21" i="43"/>
  <c r="G21" i="43"/>
  <c r="E17" i="43"/>
  <c r="G18" i="43"/>
  <c r="G9" i="43"/>
  <c r="O21" i="43"/>
  <c r="E21" i="43"/>
  <c r="Q189" i="43"/>
  <c r="O19" i="43"/>
  <c r="E19" i="43"/>
  <c r="M18" i="43"/>
  <c r="K17" i="43"/>
  <c r="B16" i="43"/>
  <c r="Q141" i="43"/>
  <c r="K15" i="43"/>
  <c r="B15" i="43"/>
  <c r="Q121" i="43"/>
  <c r="M14" i="43"/>
  <c r="Q109" i="43"/>
  <c r="M13" i="43"/>
  <c r="C13" i="43"/>
  <c r="G12" i="43"/>
  <c r="H11" i="43"/>
  <c r="G11" i="43"/>
  <c r="B10" i="43"/>
  <c r="N9" i="43"/>
  <c r="M9" i="43"/>
  <c r="C9" i="43"/>
  <c r="Q168" i="43"/>
  <c r="Q177" i="43"/>
  <c r="Q68" i="43"/>
  <c r="N20" i="43"/>
  <c r="N14" i="43"/>
  <c r="N13" i="43"/>
  <c r="D10" i="43"/>
  <c r="Q54" i="43"/>
  <c r="Q9" i="43" s="1"/>
  <c r="D20" i="43"/>
  <c r="Q220" i="43"/>
  <c r="Q272" i="43"/>
  <c r="Q39" i="43" s="1"/>
  <c r="R39" i="43" s="1"/>
  <c r="Q227" i="43"/>
  <c r="Q159" i="43"/>
  <c r="O6" i="42"/>
  <c r="O10" i="42"/>
  <c r="Q16" i="42"/>
  <c r="D25" i="42"/>
  <c r="H25" i="42"/>
  <c r="N25" i="42"/>
  <c r="D27" i="42"/>
  <c r="H27" i="42"/>
  <c r="N27" i="42"/>
  <c r="K108" i="42"/>
  <c r="L108" i="42" s="1"/>
  <c r="O108" i="42"/>
  <c r="B126" i="42"/>
  <c r="Q126" i="42" s="1"/>
  <c r="D124" i="42"/>
  <c r="B144" i="42"/>
  <c r="Q144" i="42" s="1"/>
  <c r="O11" i="42"/>
  <c r="C12" i="42"/>
  <c r="G12" i="42"/>
  <c r="M12" i="42"/>
  <c r="B66" i="42"/>
  <c r="Q66" i="42" s="1"/>
  <c r="B78" i="42"/>
  <c r="Q78" i="42" s="1"/>
  <c r="R71" i="42"/>
  <c r="S71" i="42" s="1"/>
  <c r="D77" i="42"/>
  <c r="H77" i="42"/>
  <c r="B88" i="42"/>
  <c r="Q88" i="42" s="1"/>
  <c r="E88" i="42"/>
  <c r="F88" i="42" s="1"/>
  <c r="K88" i="42"/>
  <c r="L88" i="42" s="1"/>
  <c r="O88" i="42"/>
  <c r="D83" i="42"/>
  <c r="H83" i="42"/>
  <c r="N83" i="42"/>
  <c r="R86" i="42"/>
  <c r="S86" i="42" s="1"/>
  <c r="B99" i="42"/>
  <c r="Q99" i="42" s="1"/>
  <c r="E99" i="42"/>
  <c r="K99" i="42"/>
  <c r="O99" i="42"/>
  <c r="R94" i="42"/>
  <c r="R96" i="42"/>
  <c r="S96" i="42" s="1"/>
  <c r="C108" i="42"/>
  <c r="G108" i="42"/>
  <c r="M108" i="42"/>
  <c r="R104" i="42"/>
  <c r="B162" i="42"/>
  <c r="Q162" i="42" s="1"/>
  <c r="C178" i="42"/>
  <c r="D178" i="42" s="1"/>
  <c r="G178" i="42"/>
  <c r="R16" i="42"/>
  <c r="S16" i="42" s="1"/>
  <c r="F16" i="42"/>
  <c r="D17" i="42"/>
  <c r="R17" i="42"/>
  <c r="N17" i="42"/>
  <c r="B58" i="42"/>
  <c r="Q58" i="42" s="1"/>
  <c r="M178" i="42"/>
  <c r="D173" i="42"/>
  <c r="R174" i="42"/>
  <c r="S174" i="42" s="1"/>
  <c r="B187" i="42"/>
  <c r="Q187" i="42" s="1"/>
  <c r="B15" i="42"/>
  <c r="Q15" i="42" s="1"/>
  <c r="C7" i="42"/>
  <c r="C9" i="42"/>
  <c r="C11" i="42"/>
  <c r="C13" i="42"/>
  <c r="G7" i="42"/>
  <c r="G9" i="42"/>
  <c r="G11" i="42"/>
  <c r="G13" i="42"/>
  <c r="K15" i="42"/>
  <c r="M7" i="42"/>
  <c r="M9" i="42"/>
  <c r="M11" i="42"/>
  <c r="M13" i="42"/>
  <c r="F26" i="42"/>
  <c r="D64" i="42"/>
  <c r="D70" i="42"/>
  <c r="H70" i="42"/>
  <c r="N70" i="42"/>
  <c r="C88" i="42"/>
  <c r="G88" i="42"/>
  <c r="H88" i="42" s="1"/>
  <c r="M88" i="42"/>
  <c r="N88" i="42" s="1"/>
  <c r="R87" i="42"/>
  <c r="S87" i="42" s="1"/>
  <c r="C99" i="42"/>
  <c r="G99" i="42"/>
  <c r="M99" i="42"/>
  <c r="R105" i="42"/>
  <c r="S105" i="42" s="1"/>
  <c r="R107" i="42"/>
  <c r="S107" i="42" s="1"/>
  <c r="D152" i="42"/>
  <c r="B6" i="42"/>
  <c r="Q6" i="42" s="1"/>
  <c r="E8" i="42"/>
  <c r="P17" i="42"/>
  <c r="H16" i="42"/>
  <c r="L24" i="42"/>
  <c r="L26" i="42"/>
  <c r="P28" i="42"/>
  <c r="F30" i="42"/>
  <c r="P30" i="42"/>
  <c r="F32" i="42"/>
  <c r="P32" i="42"/>
  <c r="P38" i="42"/>
  <c r="L40" i="42"/>
  <c r="F24" i="42"/>
  <c r="P24" i="42"/>
  <c r="P26" i="42"/>
  <c r="F28" i="42"/>
  <c r="L28" i="42"/>
  <c r="L30" i="42"/>
  <c r="L32" i="42"/>
  <c r="F38" i="42"/>
  <c r="L38" i="42"/>
  <c r="F40" i="42"/>
  <c r="P40" i="42"/>
  <c r="D24" i="42"/>
  <c r="H24" i="42"/>
  <c r="N24" i="42"/>
  <c r="F25" i="42"/>
  <c r="L25" i="42"/>
  <c r="P25" i="42"/>
  <c r="D26" i="42"/>
  <c r="H26" i="42"/>
  <c r="N26" i="42"/>
  <c r="F27" i="42"/>
  <c r="L27" i="42"/>
  <c r="P27" i="42"/>
  <c r="D28" i="42"/>
  <c r="H28" i="42"/>
  <c r="N28" i="42"/>
  <c r="F29" i="42"/>
  <c r="L29" i="42"/>
  <c r="P29" i="42"/>
  <c r="D30" i="42"/>
  <c r="H30" i="42"/>
  <c r="N30" i="42"/>
  <c r="F31" i="42"/>
  <c r="L31" i="42"/>
  <c r="P31" i="42"/>
  <c r="D32" i="42"/>
  <c r="H32" i="42"/>
  <c r="N32" i="42"/>
  <c r="B47" i="42"/>
  <c r="Q47" i="42" s="1"/>
  <c r="F37" i="42"/>
  <c r="L37" i="42"/>
  <c r="P37" i="42"/>
  <c r="D38" i="42"/>
  <c r="H38" i="42"/>
  <c r="N38" i="42"/>
  <c r="F39" i="42"/>
  <c r="L39" i="42"/>
  <c r="P39" i="42"/>
  <c r="D40" i="42"/>
  <c r="H40" i="42"/>
  <c r="N40" i="42"/>
  <c r="F41" i="42"/>
  <c r="L41" i="42"/>
  <c r="P41" i="42"/>
  <c r="F42" i="42"/>
  <c r="L42" i="42"/>
  <c r="P42" i="42"/>
  <c r="D43" i="42"/>
  <c r="H43" i="42"/>
  <c r="N43" i="42"/>
  <c r="F44" i="42"/>
  <c r="L44" i="42"/>
  <c r="P44" i="42"/>
  <c r="D45" i="42"/>
  <c r="H45" i="42"/>
  <c r="N45" i="42"/>
  <c r="F46" i="42"/>
  <c r="L46" i="42"/>
  <c r="P46" i="42"/>
  <c r="D52" i="42"/>
  <c r="H52" i="42"/>
  <c r="N52" i="42"/>
  <c r="F53" i="42"/>
  <c r="L53" i="42"/>
  <c r="P53" i="42"/>
  <c r="H54" i="42"/>
  <c r="N54" i="42"/>
  <c r="F55" i="42"/>
  <c r="L55" i="42"/>
  <c r="P55" i="42"/>
  <c r="D56" i="42"/>
  <c r="H56" i="42"/>
  <c r="N56" i="42"/>
  <c r="F57" i="42"/>
  <c r="L57" i="42"/>
  <c r="P57" i="42"/>
  <c r="H62" i="42"/>
  <c r="N62" i="42"/>
  <c r="F63" i="42"/>
  <c r="L63" i="42"/>
  <c r="P63" i="42"/>
  <c r="H64" i="42"/>
  <c r="N64" i="42"/>
  <c r="F65" i="42"/>
  <c r="L65" i="42"/>
  <c r="P65" i="42"/>
  <c r="D72" i="42"/>
  <c r="H72" i="42"/>
  <c r="N72" i="42"/>
  <c r="F73" i="42"/>
  <c r="L73" i="42"/>
  <c r="P73" i="42"/>
  <c r="D74" i="42"/>
  <c r="H74" i="42"/>
  <c r="N74" i="42"/>
  <c r="F75" i="42"/>
  <c r="L75" i="42"/>
  <c r="P75" i="42"/>
  <c r="D76" i="42"/>
  <c r="H76" i="42"/>
  <c r="N76" i="42"/>
  <c r="F77" i="42"/>
  <c r="L77" i="42"/>
  <c r="P77" i="42"/>
  <c r="F83" i="42"/>
  <c r="L83" i="42"/>
  <c r="P83" i="42"/>
  <c r="D84" i="42"/>
  <c r="H84" i="42"/>
  <c r="N84" i="42"/>
  <c r="D85" i="42"/>
  <c r="H86" i="42"/>
  <c r="N86" i="42"/>
  <c r="F87" i="42"/>
  <c r="P87" i="42"/>
  <c r="R93" i="42"/>
  <c r="S93" i="42" s="1"/>
  <c r="R95" i="42"/>
  <c r="S95" i="42" s="1"/>
  <c r="R97" i="42"/>
  <c r="S97" i="42" s="1"/>
  <c r="K116" i="42"/>
  <c r="L116" i="42" s="1"/>
  <c r="D120" i="42"/>
  <c r="H120" i="42"/>
  <c r="N120" i="42"/>
  <c r="F121" i="42"/>
  <c r="L121" i="42"/>
  <c r="P121" i="42"/>
  <c r="H122" i="42"/>
  <c r="N122" i="42"/>
  <c r="F123" i="42"/>
  <c r="L123" i="42"/>
  <c r="P123" i="42"/>
  <c r="H124" i="42"/>
  <c r="N124" i="42"/>
  <c r="F125" i="42"/>
  <c r="L125" i="42"/>
  <c r="P125" i="42"/>
  <c r="D130" i="42"/>
  <c r="H130" i="42"/>
  <c r="N130" i="42"/>
  <c r="F131" i="42"/>
  <c r="L131" i="42"/>
  <c r="P131" i="42"/>
  <c r="D132" i="42"/>
  <c r="H132" i="42"/>
  <c r="N132" i="42"/>
  <c r="F133" i="42"/>
  <c r="L133" i="42"/>
  <c r="P133" i="42"/>
  <c r="D134" i="42"/>
  <c r="H134" i="42"/>
  <c r="N134" i="42"/>
  <c r="F139" i="42"/>
  <c r="L139" i="42"/>
  <c r="P139" i="42"/>
  <c r="D140" i="42"/>
  <c r="H140" i="42"/>
  <c r="N140" i="42"/>
  <c r="F141" i="42"/>
  <c r="L141" i="42"/>
  <c r="P141" i="42"/>
  <c r="D142" i="42"/>
  <c r="H142" i="42"/>
  <c r="N142" i="42"/>
  <c r="F143" i="42"/>
  <c r="L143" i="42"/>
  <c r="P143" i="42"/>
  <c r="D148" i="42"/>
  <c r="H148" i="42"/>
  <c r="N148" i="42"/>
  <c r="F149" i="42"/>
  <c r="L149" i="42"/>
  <c r="P149" i="42"/>
  <c r="D150" i="42"/>
  <c r="H150" i="42"/>
  <c r="N150" i="42"/>
  <c r="F151" i="42"/>
  <c r="L151" i="42"/>
  <c r="P151" i="42"/>
  <c r="H152" i="42"/>
  <c r="N152" i="42"/>
  <c r="F153" i="42"/>
  <c r="L153" i="42"/>
  <c r="P153" i="42"/>
  <c r="D154" i="42"/>
  <c r="H154" i="42"/>
  <c r="N154" i="42"/>
  <c r="F155" i="42"/>
  <c r="L155" i="42"/>
  <c r="P155" i="42"/>
  <c r="D160" i="42"/>
  <c r="H160" i="42"/>
  <c r="N160" i="42"/>
  <c r="F161" i="42"/>
  <c r="L161" i="42"/>
  <c r="P161" i="42"/>
  <c r="D166" i="42"/>
  <c r="H166" i="42"/>
  <c r="N166" i="42"/>
  <c r="F171" i="42"/>
  <c r="L171" i="42"/>
  <c r="P171" i="42"/>
  <c r="D172" i="42"/>
  <c r="H172" i="42"/>
  <c r="N172" i="42"/>
  <c r="F173" i="42"/>
  <c r="L173" i="42"/>
  <c r="P173" i="42"/>
  <c r="F175" i="42"/>
  <c r="L175" i="42"/>
  <c r="P175" i="42"/>
  <c r="D176" i="42"/>
  <c r="H176" i="42"/>
  <c r="N176" i="42"/>
  <c r="F177" i="42"/>
  <c r="L177" i="42"/>
  <c r="P177" i="42"/>
  <c r="F183" i="42"/>
  <c r="L183" i="42"/>
  <c r="P183" i="42"/>
  <c r="D184" i="42"/>
  <c r="H184" i="42"/>
  <c r="N184" i="42"/>
  <c r="F185" i="42"/>
  <c r="L185" i="42"/>
  <c r="P185" i="42"/>
  <c r="H186" i="42"/>
  <c r="N186" i="42"/>
  <c r="H198" i="42"/>
  <c r="N198" i="42"/>
  <c r="F203" i="42"/>
  <c r="L203" i="42"/>
  <c r="P203" i="42"/>
  <c r="D204" i="42"/>
  <c r="H204" i="42"/>
  <c r="N204" i="42"/>
  <c r="F205" i="42"/>
  <c r="L205" i="42"/>
  <c r="P205" i="42"/>
  <c r="H206" i="42"/>
  <c r="N206" i="42"/>
  <c r="F207" i="42"/>
  <c r="L207" i="42"/>
  <c r="P207" i="42"/>
  <c r="N208" i="42"/>
  <c r="F209" i="42"/>
  <c r="L209" i="42"/>
  <c r="P209" i="42"/>
  <c r="F211" i="42"/>
  <c r="L211" i="42"/>
  <c r="P211" i="42"/>
  <c r="F217" i="42"/>
  <c r="L217" i="42"/>
  <c r="P217" i="42"/>
  <c r="D218" i="42"/>
  <c r="H218" i="42"/>
  <c r="N218" i="42"/>
  <c r="F219" i="42"/>
  <c r="L219" i="42"/>
  <c r="P219" i="42"/>
  <c r="D220" i="42"/>
  <c r="H220" i="42"/>
  <c r="N220" i="42"/>
  <c r="F221" i="42"/>
  <c r="L221" i="42"/>
  <c r="P221" i="42"/>
  <c r="D222" i="42"/>
  <c r="H222" i="42"/>
  <c r="N222" i="42"/>
  <c r="F223" i="42"/>
  <c r="L223" i="42"/>
  <c r="P223" i="42"/>
  <c r="D42" i="42"/>
  <c r="H42" i="42"/>
  <c r="N42" i="42"/>
  <c r="F43" i="42"/>
  <c r="L43" i="42"/>
  <c r="P43" i="42"/>
  <c r="D44" i="42"/>
  <c r="H44" i="42"/>
  <c r="N44" i="42"/>
  <c r="F45" i="42"/>
  <c r="L45" i="42"/>
  <c r="P45" i="42"/>
  <c r="D46" i="42"/>
  <c r="H46" i="42"/>
  <c r="N46" i="42"/>
  <c r="F52" i="42"/>
  <c r="L52" i="42"/>
  <c r="P52" i="42"/>
  <c r="D53" i="42"/>
  <c r="H53" i="42"/>
  <c r="N53" i="42"/>
  <c r="F54" i="42"/>
  <c r="L54" i="42"/>
  <c r="P54" i="42"/>
  <c r="D55" i="42"/>
  <c r="H55" i="42"/>
  <c r="N55" i="42"/>
  <c r="F56" i="42"/>
  <c r="L56" i="42"/>
  <c r="P56" i="42"/>
  <c r="D57" i="42"/>
  <c r="H57" i="42"/>
  <c r="N57" i="42"/>
  <c r="F62" i="42"/>
  <c r="L62" i="42"/>
  <c r="P62" i="42"/>
  <c r="D63" i="42"/>
  <c r="H63" i="42"/>
  <c r="N63" i="42"/>
  <c r="F64" i="42"/>
  <c r="L64" i="42"/>
  <c r="P64" i="42"/>
  <c r="D65" i="42"/>
  <c r="H65" i="42"/>
  <c r="N65" i="42"/>
  <c r="F70" i="42"/>
  <c r="L70" i="42"/>
  <c r="P70" i="42"/>
  <c r="F72" i="42"/>
  <c r="L72" i="42"/>
  <c r="P72" i="42"/>
  <c r="D73" i="42"/>
  <c r="H73" i="42"/>
  <c r="N73" i="42"/>
  <c r="F74" i="42"/>
  <c r="L74" i="42"/>
  <c r="P74" i="42"/>
  <c r="D75" i="42"/>
  <c r="H75" i="42"/>
  <c r="N75" i="42"/>
  <c r="F76" i="42"/>
  <c r="L76" i="42"/>
  <c r="P76" i="42"/>
  <c r="N77" i="42"/>
  <c r="F84" i="42"/>
  <c r="L84" i="42"/>
  <c r="P84" i="42"/>
  <c r="F86" i="42"/>
  <c r="P86" i="42"/>
  <c r="H87" i="42"/>
  <c r="N87" i="42"/>
  <c r="S94" i="42"/>
  <c r="S104" i="42"/>
  <c r="C116" i="42"/>
  <c r="I116" i="42" s="1"/>
  <c r="F120" i="42"/>
  <c r="L120" i="42"/>
  <c r="P120" i="42"/>
  <c r="D121" i="42"/>
  <c r="H121" i="42"/>
  <c r="N121" i="42"/>
  <c r="F122" i="42"/>
  <c r="L122" i="42"/>
  <c r="P122" i="42"/>
  <c r="D123" i="42"/>
  <c r="H123" i="42"/>
  <c r="N123" i="42"/>
  <c r="F124" i="42"/>
  <c r="L124" i="42"/>
  <c r="P124" i="42"/>
  <c r="D125" i="42"/>
  <c r="H125" i="42"/>
  <c r="N125" i="42"/>
  <c r="F130" i="42"/>
  <c r="L130" i="42"/>
  <c r="P130" i="42"/>
  <c r="D131" i="42"/>
  <c r="H131" i="42"/>
  <c r="N131" i="42"/>
  <c r="F132" i="42"/>
  <c r="L132" i="42"/>
  <c r="P132" i="42"/>
  <c r="D133" i="42"/>
  <c r="H133" i="42"/>
  <c r="N133" i="42"/>
  <c r="F134" i="42"/>
  <c r="L134" i="42"/>
  <c r="P134" i="42"/>
  <c r="D139" i="42"/>
  <c r="H139" i="42"/>
  <c r="N139" i="42"/>
  <c r="F140" i="42"/>
  <c r="L140" i="42"/>
  <c r="P140" i="42"/>
  <c r="D141" i="42"/>
  <c r="H141" i="42"/>
  <c r="N141" i="42"/>
  <c r="F142" i="42"/>
  <c r="L142" i="42"/>
  <c r="P142" i="42"/>
  <c r="D143" i="42"/>
  <c r="H143" i="42"/>
  <c r="N143" i="42"/>
  <c r="F148" i="42"/>
  <c r="L148" i="42"/>
  <c r="P148" i="42"/>
  <c r="D149" i="42"/>
  <c r="H149" i="42"/>
  <c r="N149" i="42"/>
  <c r="F150" i="42"/>
  <c r="L150" i="42"/>
  <c r="P150" i="42"/>
  <c r="D151" i="42"/>
  <c r="H151" i="42"/>
  <c r="N151" i="42"/>
  <c r="F152" i="42"/>
  <c r="L152" i="42"/>
  <c r="P152" i="42"/>
  <c r="D153" i="42"/>
  <c r="H153" i="42"/>
  <c r="N153" i="42"/>
  <c r="F154" i="42"/>
  <c r="L154" i="42"/>
  <c r="P154" i="42"/>
  <c r="D155" i="42"/>
  <c r="H155" i="42"/>
  <c r="N155" i="42"/>
  <c r="F160" i="42"/>
  <c r="L160" i="42"/>
  <c r="P160" i="42"/>
  <c r="D161" i="42"/>
  <c r="H161" i="42"/>
  <c r="N161" i="42"/>
  <c r="F166" i="42"/>
  <c r="L166" i="42"/>
  <c r="P166" i="42"/>
  <c r="F172" i="42"/>
  <c r="L172" i="42"/>
  <c r="P172" i="42"/>
  <c r="H173" i="42"/>
  <c r="N173" i="42"/>
  <c r="F174" i="42"/>
  <c r="D175" i="42"/>
  <c r="H175" i="42"/>
  <c r="N175" i="42"/>
  <c r="F176" i="42"/>
  <c r="L176" i="42"/>
  <c r="P176" i="42"/>
  <c r="D177" i="42"/>
  <c r="H177" i="42"/>
  <c r="N177" i="42"/>
  <c r="D183" i="42"/>
  <c r="H183" i="42"/>
  <c r="N183" i="42"/>
  <c r="F184" i="42"/>
  <c r="L184" i="42"/>
  <c r="P184" i="42"/>
  <c r="D185" i="42"/>
  <c r="H185" i="42"/>
  <c r="N185" i="42"/>
  <c r="F186" i="42"/>
  <c r="P186" i="42"/>
  <c r="F198" i="42"/>
  <c r="L198" i="42"/>
  <c r="P198" i="42"/>
  <c r="D203" i="42"/>
  <c r="H203" i="42"/>
  <c r="N203" i="42"/>
  <c r="F204" i="42"/>
  <c r="L204" i="42"/>
  <c r="P204" i="42"/>
  <c r="D205" i="42"/>
  <c r="H205" i="42"/>
  <c r="N205" i="42"/>
  <c r="F206" i="42"/>
  <c r="L206" i="42"/>
  <c r="P206" i="42"/>
  <c r="D207" i="42"/>
  <c r="H207" i="42"/>
  <c r="N207" i="42"/>
  <c r="F208" i="42"/>
  <c r="L208" i="42"/>
  <c r="P208" i="42"/>
  <c r="D209" i="42"/>
  <c r="H209" i="42"/>
  <c r="N209" i="42"/>
  <c r="F210" i="42"/>
  <c r="L210" i="42"/>
  <c r="P210" i="42"/>
  <c r="D211" i="42"/>
  <c r="H211" i="42"/>
  <c r="N211" i="42"/>
  <c r="F212" i="42"/>
  <c r="L212" i="42"/>
  <c r="P212" i="42"/>
  <c r="D217" i="42"/>
  <c r="H217" i="42"/>
  <c r="N217" i="42"/>
  <c r="F218" i="42"/>
  <c r="L218" i="42"/>
  <c r="P218" i="42"/>
  <c r="D219" i="42"/>
  <c r="H219" i="42"/>
  <c r="N219" i="42"/>
  <c r="F220" i="42"/>
  <c r="L220" i="42"/>
  <c r="P220" i="42"/>
  <c r="D221" i="42"/>
  <c r="H221" i="42"/>
  <c r="N221" i="42"/>
  <c r="F222" i="42"/>
  <c r="L222" i="42"/>
  <c r="P222" i="42"/>
  <c r="D223" i="42"/>
  <c r="H223" i="42"/>
  <c r="N223" i="42"/>
  <c r="D86" i="42"/>
  <c r="S24" i="42"/>
  <c r="S32" i="42"/>
  <c r="C33" i="42"/>
  <c r="G33" i="42"/>
  <c r="M33" i="42"/>
  <c r="N33" i="42" s="1"/>
  <c r="O33" i="42"/>
  <c r="R46" i="42"/>
  <c r="S46" i="42" s="1"/>
  <c r="C47" i="42"/>
  <c r="E47" i="42"/>
  <c r="G47" i="42"/>
  <c r="K47" i="42"/>
  <c r="M47" i="42"/>
  <c r="O47" i="42"/>
  <c r="R52" i="42"/>
  <c r="S52" i="42" s="1"/>
  <c r="R53" i="42"/>
  <c r="S53" i="42" s="1"/>
  <c r="R54" i="42"/>
  <c r="S54" i="42" s="1"/>
  <c r="R55" i="42"/>
  <c r="S55" i="42" s="1"/>
  <c r="R56" i="42"/>
  <c r="S56" i="42" s="1"/>
  <c r="R57" i="42"/>
  <c r="S57" i="42" s="1"/>
  <c r="C58" i="42"/>
  <c r="E58" i="42"/>
  <c r="G58" i="42"/>
  <c r="H58" i="42" s="1"/>
  <c r="K58" i="42"/>
  <c r="M58" i="42"/>
  <c r="N58" i="42" s="1"/>
  <c r="O58" i="42"/>
  <c r="R62" i="42"/>
  <c r="S62" i="42" s="1"/>
  <c r="R63" i="42"/>
  <c r="S63" i="42" s="1"/>
  <c r="R64" i="42"/>
  <c r="S64" i="42" s="1"/>
  <c r="R65" i="42"/>
  <c r="S65" i="42" s="1"/>
  <c r="C66" i="42"/>
  <c r="E66" i="42"/>
  <c r="F66" i="42" s="1"/>
  <c r="G66" i="42"/>
  <c r="K66" i="42"/>
  <c r="M66" i="42"/>
  <c r="O66" i="42"/>
  <c r="R70" i="42"/>
  <c r="S70" i="42" s="1"/>
  <c r="R72" i="42"/>
  <c r="S72" i="42" s="1"/>
  <c r="R73" i="42"/>
  <c r="S73" i="42" s="1"/>
  <c r="R74" i="42"/>
  <c r="S74" i="42" s="1"/>
  <c r="R75" i="42"/>
  <c r="S75" i="42" s="1"/>
  <c r="R76" i="42"/>
  <c r="S76" i="42" s="1"/>
  <c r="R77" i="42"/>
  <c r="S77" i="42" s="1"/>
  <c r="C78" i="42"/>
  <c r="E78" i="42"/>
  <c r="G78" i="42"/>
  <c r="K78" i="42"/>
  <c r="M78" i="42"/>
  <c r="O78" i="42"/>
  <c r="R82" i="42"/>
  <c r="S82" i="42" s="1"/>
  <c r="R83" i="42"/>
  <c r="S83" i="42" s="1"/>
  <c r="R84" i="42"/>
  <c r="S84" i="42" s="1"/>
  <c r="F85" i="42"/>
  <c r="L85" i="42"/>
  <c r="P85" i="42"/>
  <c r="F108" i="42"/>
  <c r="F116" i="42"/>
  <c r="P116" i="42"/>
  <c r="E33" i="42"/>
  <c r="K33" i="42"/>
  <c r="D82" i="42"/>
  <c r="F82" i="42"/>
  <c r="H82" i="42"/>
  <c r="L82" i="42"/>
  <c r="N82" i="42"/>
  <c r="P82" i="42"/>
  <c r="H85" i="42"/>
  <c r="N85" i="42"/>
  <c r="R85" i="42"/>
  <c r="S85" i="42" s="1"/>
  <c r="H116" i="42"/>
  <c r="N116" i="42"/>
  <c r="D182" i="42"/>
  <c r="C187" i="42"/>
  <c r="H182" i="42"/>
  <c r="G187" i="42"/>
  <c r="N182" i="42"/>
  <c r="M187" i="42"/>
  <c r="D186" i="42"/>
  <c r="L86" i="42"/>
  <c r="D87" i="42"/>
  <c r="L87" i="42"/>
  <c r="D92" i="42"/>
  <c r="F92" i="42"/>
  <c r="H92" i="42"/>
  <c r="L92" i="42"/>
  <c r="N92" i="42"/>
  <c r="P92" i="42"/>
  <c r="D93" i="42"/>
  <c r="F93" i="42"/>
  <c r="H93" i="42"/>
  <c r="L93" i="42"/>
  <c r="N93" i="42"/>
  <c r="D94" i="42"/>
  <c r="F94" i="42"/>
  <c r="H94" i="42"/>
  <c r="L94" i="42"/>
  <c r="N94" i="42"/>
  <c r="D95" i="42"/>
  <c r="F95" i="42"/>
  <c r="H95" i="42"/>
  <c r="L95" i="42"/>
  <c r="N95" i="42"/>
  <c r="D96" i="42"/>
  <c r="F96" i="42"/>
  <c r="H96" i="42"/>
  <c r="L96" i="42"/>
  <c r="N96" i="42"/>
  <c r="D97" i="42"/>
  <c r="F97" i="42"/>
  <c r="H97" i="42"/>
  <c r="L97" i="42"/>
  <c r="N97" i="42"/>
  <c r="F98" i="42"/>
  <c r="L98" i="42"/>
  <c r="P98" i="42"/>
  <c r="S98" i="42"/>
  <c r="D103" i="42"/>
  <c r="F103" i="42"/>
  <c r="H103" i="42"/>
  <c r="L103" i="42"/>
  <c r="N103" i="42"/>
  <c r="P103" i="42"/>
  <c r="D104" i="42"/>
  <c r="F104" i="42"/>
  <c r="H104" i="42"/>
  <c r="L104" i="42"/>
  <c r="N104" i="42"/>
  <c r="D105" i="42"/>
  <c r="F105" i="42"/>
  <c r="H105" i="42"/>
  <c r="L105" i="42"/>
  <c r="N105" i="42"/>
  <c r="D106" i="42"/>
  <c r="F106" i="42"/>
  <c r="H106" i="42"/>
  <c r="L106" i="42"/>
  <c r="N106" i="42"/>
  <c r="D107" i="42"/>
  <c r="F107" i="42"/>
  <c r="H107" i="42"/>
  <c r="L107" i="42"/>
  <c r="N107" i="42"/>
  <c r="D112" i="42"/>
  <c r="F112" i="42"/>
  <c r="H112" i="42"/>
  <c r="L112" i="42"/>
  <c r="N112" i="42"/>
  <c r="P112" i="42"/>
  <c r="R120" i="42"/>
  <c r="S120" i="42" s="1"/>
  <c r="R121" i="42"/>
  <c r="S121" i="42" s="1"/>
  <c r="R122" i="42"/>
  <c r="S122" i="42" s="1"/>
  <c r="R123" i="42"/>
  <c r="S123" i="42" s="1"/>
  <c r="R124" i="42"/>
  <c r="S124" i="42" s="1"/>
  <c r="R125" i="42"/>
  <c r="S125" i="42" s="1"/>
  <c r="C126" i="42"/>
  <c r="E126" i="42"/>
  <c r="G126" i="42"/>
  <c r="K126" i="42"/>
  <c r="M126" i="42"/>
  <c r="O126" i="42"/>
  <c r="R130" i="42"/>
  <c r="S130" i="42" s="1"/>
  <c r="R131" i="42"/>
  <c r="S131" i="42" s="1"/>
  <c r="R132" i="42"/>
  <c r="S132" i="42" s="1"/>
  <c r="R133" i="42"/>
  <c r="S133" i="42" s="1"/>
  <c r="R134" i="42"/>
  <c r="S134" i="42" s="1"/>
  <c r="C135" i="42"/>
  <c r="E135" i="42"/>
  <c r="G135" i="42"/>
  <c r="K135" i="42"/>
  <c r="M135" i="42"/>
  <c r="O135" i="42"/>
  <c r="R139" i="42"/>
  <c r="S139" i="42" s="1"/>
  <c r="R140" i="42"/>
  <c r="S140" i="42" s="1"/>
  <c r="R141" i="42"/>
  <c r="S141" i="42" s="1"/>
  <c r="R142" i="42"/>
  <c r="S142" i="42" s="1"/>
  <c r="R143" i="42"/>
  <c r="S143" i="42" s="1"/>
  <c r="C144" i="42"/>
  <c r="E144" i="42"/>
  <c r="F144" i="42" s="1"/>
  <c r="G144" i="42"/>
  <c r="H144" i="42" s="1"/>
  <c r="K144" i="42"/>
  <c r="M144" i="42"/>
  <c r="N144" i="42" s="1"/>
  <c r="O144" i="42"/>
  <c r="P144" i="42" s="1"/>
  <c r="R148" i="42"/>
  <c r="S148" i="42" s="1"/>
  <c r="R149" i="42"/>
  <c r="S149" i="42" s="1"/>
  <c r="R150" i="42"/>
  <c r="S150" i="42" s="1"/>
  <c r="R151" i="42"/>
  <c r="S151" i="42" s="1"/>
  <c r="R152" i="42"/>
  <c r="S152" i="42" s="1"/>
  <c r="R153" i="42"/>
  <c r="S153" i="42" s="1"/>
  <c r="R154" i="42"/>
  <c r="S154" i="42" s="1"/>
  <c r="R155" i="42"/>
  <c r="S155" i="42" s="1"/>
  <c r="C156" i="42"/>
  <c r="E156" i="42"/>
  <c r="G156" i="42"/>
  <c r="H156" i="42" s="1"/>
  <c r="K156" i="42"/>
  <c r="M156" i="42"/>
  <c r="N156" i="42" s="1"/>
  <c r="O156" i="42"/>
  <c r="R160" i="42"/>
  <c r="S160" i="42" s="1"/>
  <c r="R161" i="42"/>
  <c r="S161" i="42" s="1"/>
  <c r="C162" i="42"/>
  <c r="E162" i="42"/>
  <c r="F162" i="42" s="1"/>
  <c r="G162" i="42"/>
  <c r="H162" i="42" s="1"/>
  <c r="K162" i="42"/>
  <c r="M162" i="42"/>
  <c r="N162" i="42" s="1"/>
  <c r="O162" i="42"/>
  <c r="P162" i="42" s="1"/>
  <c r="R166" i="42"/>
  <c r="S166" i="42" s="1"/>
  <c r="C167" i="42"/>
  <c r="E167" i="42"/>
  <c r="F167" i="42" s="1"/>
  <c r="G167" i="42"/>
  <c r="H167" i="42" s="1"/>
  <c r="K167" i="42"/>
  <c r="M167" i="42"/>
  <c r="N167" i="42" s="1"/>
  <c r="O167" i="42"/>
  <c r="P167" i="42" s="1"/>
  <c r="R171" i="42"/>
  <c r="S171" i="42" s="1"/>
  <c r="R172" i="42"/>
  <c r="S172" i="42" s="1"/>
  <c r="R173" i="42"/>
  <c r="S173" i="42" s="1"/>
  <c r="H174" i="42"/>
  <c r="N174" i="42"/>
  <c r="R176" i="42"/>
  <c r="S176" i="42" s="1"/>
  <c r="E178" i="42"/>
  <c r="F178" i="42" s="1"/>
  <c r="K178" i="42"/>
  <c r="O178" i="42"/>
  <c r="P178" i="42" s="1"/>
  <c r="R182" i="42"/>
  <c r="S182" i="42" s="1"/>
  <c r="R184" i="42"/>
  <c r="S184" i="42" s="1"/>
  <c r="F182" i="42"/>
  <c r="E187" i="42"/>
  <c r="F187" i="42" s="1"/>
  <c r="L182" i="42"/>
  <c r="K187" i="42"/>
  <c r="P182" i="42"/>
  <c r="O187" i="42"/>
  <c r="P187" i="42" s="1"/>
  <c r="L186" i="42"/>
  <c r="R186" i="42"/>
  <c r="S186" i="42" s="1"/>
  <c r="R92" i="42"/>
  <c r="S92" i="42" s="1"/>
  <c r="D98" i="42"/>
  <c r="H98" i="42"/>
  <c r="R103" i="42"/>
  <c r="S103" i="42" s="1"/>
  <c r="D171" i="42"/>
  <c r="H171" i="42"/>
  <c r="N171" i="42"/>
  <c r="D174" i="42"/>
  <c r="L174" i="42"/>
  <c r="P174" i="42"/>
  <c r="R175" i="42"/>
  <c r="S175" i="42" s="1"/>
  <c r="R177" i="42"/>
  <c r="S177" i="42" s="1"/>
  <c r="R183" i="42"/>
  <c r="S183" i="42" s="1"/>
  <c r="R185" i="42"/>
  <c r="S185" i="42" s="1"/>
  <c r="R191" i="42"/>
  <c r="R192" i="42"/>
  <c r="R193" i="42"/>
  <c r="C194" i="42"/>
  <c r="E194" i="42"/>
  <c r="G194" i="42"/>
  <c r="K194" i="42"/>
  <c r="M194" i="42"/>
  <c r="O194" i="42"/>
  <c r="R198" i="42"/>
  <c r="S198" i="42" s="1"/>
  <c r="C199" i="42"/>
  <c r="E199" i="42"/>
  <c r="F199" i="42" s="1"/>
  <c r="G199" i="42"/>
  <c r="H199" i="42" s="1"/>
  <c r="K199" i="42"/>
  <c r="M199" i="42"/>
  <c r="N199" i="42" s="1"/>
  <c r="O199" i="42"/>
  <c r="P199" i="42" s="1"/>
  <c r="R203" i="42"/>
  <c r="S203" i="42" s="1"/>
  <c r="R204" i="42"/>
  <c r="S204" i="42" s="1"/>
  <c r="R205" i="42"/>
  <c r="S205" i="42" s="1"/>
  <c r="R206" i="42"/>
  <c r="S206" i="42" s="1"/>
  <c r="R207" i="42"/>
  <c r="S207" i="42" s="1"/>
  <c r="R208" i="42"/>
  <c r="S208" i="42" s="1"/>
  <c r="R209" i="42"/>
  <c r="S209" i="42" s="1"/>
  <c r="R210" i="42"/>
  <c r="S210" i="42" s="1"/>
  <c r="R211" i="42"/>
  <c r="S211" i="42" s="1"/>
  <c r="R212" i="42"/>
  <c r="S212" i="42" s="1"/>
  <c r="C213" i="42"/>
  <c r="E213" i="42"/>
  <c r="F213" i="42" s="1"/>
  <c r="G213" i="42"/>
  <c r="K213" i="42"/>
  <c r="M213" i="42"/>
  <c r="O213" i="42"/>
  <c r="P213" i="42" s="1"/>
  <c r="R217" i="42"/>
  <c r="S217" i="42" s="1"/>
  <c r="R218" i="42"/>
  <c r="S218" i="42" s="1"/>
  <c r="R219" i="42"/>
  <c r="S219" i="42" s="1"/>
  <c r="R220" i="42"/>
  <c r="S220" i="42" s="1"/>
  <c r="R221" i="42"/>
  <c r="S221" i="42" s="1"/>
  <c r="R222" i="42"/>
  <c r="S222" i="42" s="1"/>
  <c r="R223" i="42"/>
  <c r="S223" i="42" s="1"/>
  <c r="C224" i="42"/>
  <c r="E224" i="42"/>
  <c r="G224" i="42"/>
  <c r="K224" i="42"/>
  <c r="M224" i="42"/>
  <c r="O224" i="42"/>
  <c r="B17" i="41"/>
  <c r="B36" i="41"/>
  <c r="B33" i="41"/>
  <c r="B20" i="41"/>
  <c r="B11" i="41"/>
  <c r="B8" i="41"/>
  <c r="E56" i="41"/>
  <c r="E55" i="41"/>
  <c r="B147" i="41"/>
  <c r="Q146" i="41"/>
  <c r="Q34" i="41" s="1"/>
  <c r="O146" i="41"/>
  <c r="O34" i="41" s="1"/>
  <c r="M146" i="41"/>
  <c r="M34" i="41" s="1"/>
  <c r="I146" i="41"/>
  <c r="I34" i="41" s="1"/>
  <c r="G146" i="41"/>
  <c r="G34" i="41" s="1"/>
  <c r="E146" i="41"/>
  <c r="C146" i="41"/>
  <c r="D146" i="41" s="1"/>
  <c r="Q145" i="41"/>
  <c r="Q35" i="41" s="1"/>
  <c r="O145" i="41"/>
  <c r="O35" i="41" s="1"/>
  <c r="M145" i="41"/>
  <c r="M35" i="41" s="1"/>
  <c r="I145" i="41"/>
  <c r="I35" i="41" s="1"/>
  <c r="G145" i="41"/>
  <c r="G35" i="41" s="1"/>
  <c r="E145" i="41"/>
  <c r="C145" i="41"/>
  <c r="D145" i="41" s="1"/>
  <c r="B141" i="41"/>
  <c r="Q140" i="41"/>
  <c r="Q31" i="41" s="1"/>
  <c r="O140" i="41"/>
  <c r="O31" i="41" s="1"/>
  <c r="M140" i="41"/>
  <c r="M31" i="41" s="1"/>
  <c r="I140" i="41"/>
  <c r="I31" i="41" s="1"/>
  <c r="G140" i="41"/>
  <c r="G31" i="41" s="1"/>
  <c r="E140" i="41"/>
  <c r="C140" i="41"/>
  <c r="D140" i="41" s="1"/>
  <c r="Q139" i="41"/>
  <c r="Q32" i="41" s="1"/>
  <c r="O139" i="41"/>
  <c r="O32" i="41" s="1"/>
  <c r="M139" i="41"/>
  <c r="M32" i="41" s="1"/>
  <c r="I139" i="41"/>
  <c r="I32" i="41" s="1"/>
  <c r="G139" i="41"/>
  <c r="G32" i="41" s="1"/>
  <c r="E139" i="41"/>
  <c r="C139" i="41"/>
  <c r="D139" i="41" s="1"/>
  <c r="B135" i="41"/>
  <c r="Q134" i="41"/>
  <c r="Q135" i="41" s="1"/>
  <c r="O134" i="41"/>
  <c r="O135" i="41" s="1"/>
  <c r="M134" i="41"/>
  <c r="M135" i="41" s="1"/>
  <c r="I134" i="41"/>
  <c r="I135" i="41" s="1"/>
  <c r="G134" i="41"/>
  <c r="G135" i="41" s="1"/>
  <c r="E134" i="41"/>
  <c r="C134" i="41"/>
  <c r="D134" i="41" s="1"/>
  <c r="B130" i="41"/>
  <c r="Q129" i="41"/>
  <c r="Q130" i="41" s="1"/>
  <c r="O129" i="41"/>
  <c r="O130" i="41" s="1"/>
  <c r="M129" i="41"/>
  <c r="M29" i="41" s="1"/>
  <c r="I129" i="41"/>
  <c r="I130" i="41" s="1"/>
  <c r="G129" i="41"/>
  <c r="G130" i="41" s="1"/>
  <c r="E129" i="41"/>
  <c r="C129" i="41"/>
  <c r="D129" i="41" s="1"/>
  <c r="R129" i="41" s="1"/>
  <c r="B125" i="41"/>
  <c r="Q124" i="41"/>
  <c r="Q125" i="41" s="1"/>
  <c r="O124" i="41"/>
  <c r="O28" i="41" s="1"/>
  <c r="M124" i="41"/>
  <c r="M28" i="41" s="1"/>
  <c r="I124" i="41"/>
  <c r="I125" i="41" s="1"/>
  <c r="G124" i="41"/>
  <c r="G125" i="41" s="1"/>
  <c r="E124" i="41"/>
  <c r="C124" i="41"/>
  <c r="D124" i="41" s="1"/>
  <c r="O125" i="41"/>
  <c r="B120" i="41"/>
  <c r="Q119" i="41"/>
  <c r="Q120" i="41" s="1"/>
  <c r="O119" i="41"/>
  <c r="O27" i="41" s="1"/>
  <c r="M119" i="41"/>
  <c r="M120" i="41" s="1"/>
  <c r="I119" i="41"/>
  <c r="I120" i="41" s="1"/>
  <c r="G119" i="41"/>
  <c r="G120" i="41" s="1"/>
  <c r="E119" i="41"/>
  <c r="C119" i="41"/>
  <c r="D119" i="41" s="1"/>
  <c r="B115" i="41"/>
  <c r="Q114" i="41"/>
  <c r="Q115" i="41" s="1"/>
  <c r="O114" i="41"/>
  <c r="O26" i="41" s="1"/>
  <c r="M114" i="41"/>
  <c r="M26" i="41" s="1"/>
  <c r="I114" i="41"/>
  <c r="I115" i="41" s="1"/>
  <c r="G114" i="41"/>
  <c r="G115" i="41" s="1"/>
  <c r="E114" i="41"/>
  <c r="C114" i="41"/>
  <c r="D114" i="41" s="1"/>
  <c r="C115" i="41"/>
  <c r="B110" i="41"/>
  <c r="Q109" i="41"/>
  <c r="Q110" i="41" s="1"/>
  <c r="O109" i="41"/>
  <c r="O110" i="41" s="1"/>
  <c r="M109" i="41"/>
  <c r="M25" i="41" s="1"/>
  <c r="I109" i="41"/>
  <c r="I110" i="41" s="1"/>
  <c r="G109" i="41"/>
  <c r="G110" i="41" s="1"/>
  <c r="E109" i="41"/>
  <c r="C109" i="41"/>
  <c r="D109" i="41" s="1"/>
  <c r="B105" i="41"/>
  <c r="Q104" i="41"/>
  <c r="Q105" i="41" s="1"/>
  <c r="O104" i="41"/>
  <c r="O105" i="41" s="1"/>
  <c r="M104" i="41"/>
  <c r="M105" i="41" s="1"/>
  <c r="I104" i="41"/>
  <c r="I105" i="41" s="1"/>
  <c r="G104" i="41"/>
  <c r="G105" i="41" s="1"/>
  <c r="E104" i="41"/>
  <c r="C104" i="41"/>
  <c r="D104" i="41" s="1"/>
  <c r="R104" i="41" s="1"/>
  <c r="B100" i="41"/>
  <c r="Q99" i="41"/>
  <c r="Q100" i="41" s="1"/>
  <c r="O99" i="41"/>
  <c r="O100" i="41" s="1"/>
  <c r="M99" i="41"/>
  <c r="M23" i="41" s="1"/>
  <c r="I99" i="41"/>
  <c r="I100" i="41" s="1"/>
  <c r="G99" i="41"/>
  <c r="G100" i="41" s="1"/>
  <c r="E99" i="41"/>
  <c r="C99" i="41"/>
  <c r="D99" i="41" s="1"/>
  <c r="D100" i="41" s="1"/>
  <c r="B95" i="41"/>
  <c r="Q94" i="41"/>
  <c r="Q95" i="41" s="1"/>
  <c r="O94" i="41"/>
  <c r="O95" i="41" s="1"/>
  <c r="M94" i="41"/>
  <c r="M22" i="41" s="1"/>
  <c r="I94" i="41"/>
  <c r="I22" i="41" s="1"/>
  <c r="G94" i="41"/>
  <c r="G95" i="41" s="1"/>
  <c r="E94" i="41"/>
  <c r="C94" i="41"/>
  <c r="D94" i="41" s="1"/>
  <c r="D95" i="41" s="1"/>
  <c r="B90" i="41"/>
  <c r="Q89" i="41"/>
  <c r="O89" i="41"/>
  <c r="M89" i="41"/>
  <c r="I89" i="41"/>
  <c r="G89" i="41"/>
  <c r="E89" i="41"/>
  <c r="C89" i="41"/>
  <c r="D89" i="41" s="1"/>
  <c r="R89" i="41" s="1"/>
  <c r="Q88" i="41"/>
  <c r="O88" i="41"/>
  <c r="M88" i="41"/>
  <c r="I88" i="41"/>
  <c r="G88" i="41"/>
  <c r="E88" i="41"/>
  <c r="C88" i="41"/>
  <c r="D88" i="41" s="1"/>
  <c r="B84" i="41"/>
  <c r="Q83" i="41"/>
  <c r="Q19" i="41" s="1"/>
  <c r="O83" i="41"/>
  <c r="O19" i="41" s="1"/>
  <c r="M83" i="41"/>
  <c r="M19" i="41" s="1"/>
  <c r="I83" i="41"/>
  <c r="I19" i="41" s="1"/>
  <c r="G83" i="41"/>
  <c r="G19" i="41" s="1"/>
  <c r="E83" i="41"/>
  <c r="C83" i="41"/>
  <c r="D83" i="41" s="1"/>
  <c r="Q82" i="41"/>
  <c r="Q18" i="41" s="1"/>
  <c r="O82" i="41"/>
  <c r="O18" i="41" s="1"/>
  <c r="M82" i="41"/>
  <c r="M18" i="41" s="1"/>
  <c r="I82" i="41"/>
  <c r="I18" i="41" s="1"/>
  <c r="G82" i="41"/>
  <c r="G18" i="41" s="1"/>
  <c r="E82" i="41"/>
  <c r="C82" i="41"/>
  <c r="D82" i="41" s="1"/>
  <c r="R82" i="41" s="1"/>
  <c r="B78" i="41"/>
  <c r="Q77" i="41"/>
  <c r="Q16" i="41" s="1"/>
  <c r="O77" i="41"/>
  <c r="O16" i="41" s="1"/>
  <c r="M77" i="41"/>
  <c r="M16" i="41" s="1"/>
  <c r="I77" i="41"/>
  <c r="I16" i="41" s="1"/>
  <c r="G77" i="41"/>
  <c r="G16" i="41" s="1"/>
  <c r="E77" i="41"/>
  <c r="C77" i="41"/>
  <c r="D77" i="41" s="1"/>
  <c r="Q76" i="41"/>
  <c r="Q15" i="41" s="1"/>
  <c r="O76" i="41"/>
  <c r="O15" i="41" s="1"/>
  <c r="M76" i="41"/>
  <c r="M15" i="41" s="1"/>
  <c r="I76" i="41"/>
  <c r="I15" i="41" s="1"/>
  <c r="G76" i="41"/>
  <c r="G15" i="41" s="1"/>
  <c r="E76" i="41"/>
  <c r="C76" i="41"/>
  <c r="D76" i="41" s="1"/>
  <c r="R76" i="41" s="1"/>
  <c r="B72" i="41"/>
  <c r="Q71" i="41"/>
  <c r="O71" i="41"/>
  <c r="M71" i="41"/>
  <c r="I71" i="41"/>
  <c r="G71" i="41"/>
  <c r="E71" i="41"/>
  <c r="C71" i="41"/>
  <c r="D71" i="41" s="1"/>
  <c r="Q70" i="41"/>
  <c r="O70" i="41"/>
  <c r="M70" i="41"/>
  <c r="I70" i="41"/>
  <c r="G70" i="41"/>
  <c r="E70" i="41"/>
  <c r="C70" i="41"/>
  <c r="D70" i="41" s="1"/>
  <c r="Q69" i="41"/>
  <c r="O69" i="41"/>
  <c r="M69" i="41"/>
  <c r="I69" i="41"/>
  <c r="G69" i="41"/>
  <c r="E69" i="41"/>
  <c r="C69" i="41"/>
  <c r="D69" i="41" s="1"/>
  <c r="B65" i="41"/>
  <c r="Q64" i="41"/>
  <c r="O64" i="41"/>
  <c r="M64" i="41"/>
  <c r="I64" i="41"/>
  <c r="G64" i="41"/>
  <c r="E64" i="41"/>
  <c r="D64" i="41"/>
  <c r="Q63" i="41"/>
  <c r="O63" i="41"/>
  <c r="M63" i="41"/>
  <c r="I63" i="41"/>
  <c r="G63" i="41"/>
  <c r="E63" i="41"/>
  <c r="D63" i="41"/>
  <c r="Q62" i="41"/>
  <c r="O62" i="41"/>
  <c r="M62" i="41"/>
  <c r="I62" i="41"/>
  <c r="G62" i="41"/>
  <c r="E62" i="41"/>
  <c r="C62" i="41"/>
  <c r="D62" i="41" s="1"/>
  <c r="B58" i="41"/>
  <c r="Q57" i="41"/>
  <c r="O57" i="41"/>
  <c r="M57" i="41"/>
  <c r="I57" i="41"/>
  <c r="G57" i="41"/>
  <c r="E57" i="41"/>
  <c r="D57" i="41"/>
  <c r="Q56" i="41"/>
  <c r="O56" i="41"/>
  <c r="M56" i="41"/>
  <c r="I56" i="41"/>
  <c r="G56" i="41"/>
  <c r="D56" i="41"/>
  <c r="Q55" i="41"/>
  <c r="Q12" i="41" s="1"/>
  <c r="O55" i="41"/>
  <c r="O12" i="41" s="1"/>
  <c r="M55" i="41"/>
  <c r="M12" i="41" s="1"/>
  <c r="I55" i="41"/>
  <c r="G55" i="41"/>
  <c r="C55" i="41"/>
  <c r="D55" i="41" s="1"/>
  <c r="B51" i="41"/>
  <c r="Q50" i="41"/>
  <c r="Q9" i="41" s="1"/>
  <c r="O50" i="41"/>
  <c r="O9" i="41" s="1"/>
  <c r="M50" i="41"/>
  <c r="M9" i="41" s="1"/>
  <c r="I50" i="41"/>
  <c r="I9" i="41" s="1"/>
  <c r="G50" i="41"/>
  <c r="G9" i="41" s="1"/>
  <c r="E50" i="41"/>
  <c r="C50" i="41"/>
  <c r="D50" i="41" s="1"/>
  <c r="Q49" i="41"/>
  <c r="Q10" i="41" s="1"/>
  <c r="O49" i="41"/>
  <c r="O10" i="41" s="1"/>
  <c r="M49" i="41"/>
  <c r="M10" i="41" s="1"/>
  <c r="I49" i="41"/>
  <c r="I10" i="41" s="1"/>
  <c r="G49" i="41"/>
  <c r="G10" i="41" s="1"/>
  <c r="E49" i="41"/>
  <c r="C49" i="41"/>
  <c r="D49" i="41" s="1"/>
  <c r="B45" i="41"/>
  <c r="Q44" i="41"/>
  <c r="Q6" i="41" s="1"/>
  <c r="O44" i="41"/>
  <c r="O6" i="41" s="1"/>
  <c r="M44" i="41"/>
  <c r="M6" i="41" s="1"/>
  <c r="I44" i="41"/>
  <c r="I6" i="41" s="1"/>
  <c r="G44" i="41"/>
  <c r="G6" i="41" s="1"/>
  <c r="E44" i="41"/>
  <c r="C44" i="41"/>
  <c r="D44" i="41" s="1"/>
  <c r="Q43" i="41"/>
  <c r="Q7" i="41" s="1"/>
  <c r="O43" i="41"/>
  <c r="O7" i="41" s="1"/>
  <c r="M43" i="41"/>
  <c r="M7" i="41" s="1"/>
  <c r="I43" i="41"/>
  <c r="I7" i="41" s="1"/>
  <c r="G43" i="41"/>
  <c r="G7" i="41" s="1"/>
  <c r="E43" i="41"/>
  <c r="C43" i="41"/>
  <c r="D43" i="41" s="1"/>
  <c r="B48" i="40"/>
  <c r="B19" i="40"/>
  <c r="B32" i="40"/>
  <c r="B88" i="40"/>
  <c r="Q87" i="40"/>
  <c r="Q88" i="40" s="1"/>
  <c r="O87" i="40"/>
  <c r="O88" i="40" s="1"/>
  <c r="M87" i="40"/>
  <c r="M88" i="40" s="1"/>
  <c r="I87" i="40"/>
  <c r="I88" i="40" s="1"/>
  <c r="G87" i="40"/>
  <c r="G88" i="40" s="1"/>
  <c r="E87" i="40"/>
  <c r="C87" i="40"/>
  <c r="C88" i="40" s="1"/>
  <c r="B83" i="40"/>
  <c r="Q82" i="40"/>
  <c r="Q17" i="40" s="1"/>
  <c r="O82" i="40"/>
  <c r="O83" i="40" s="1"/>
  <c r="M82" i="40"/>
  <c r="M17" i="40" s="1"/>
  <c r="I82" i="40"/>
  <c r="I83" i="40" s="1"/>
  <c r="G82" i="40"/>
  <c r="G17" i="40" s="1"/>
  <c r="E82" i="40"/>
  <c r="C82" i="40"/>
  <c r="D82" i="40" s="1"/>
  <c r="B78" i="40"/>
  <c r="Q77" i="40"/>
  <c r="Q16" i="40" s="1"/>
  <c r="O77" i="40"/>
  <c r="O16" i="40" s="1"/>
  <c r="M77" i="40"/>
  <c r="M16" i="40" s="1"/>
  <c r="I77" i="40"/>
  <c r="I16" i="40" s="1"/>
  <c r="G77" i="40"/>
  <c r="G16" i="40" s="1"/>
  <c r="E77" i="40"/>
  <c r="C77" i="40"/>
  <c r="D77" i="40" s="1"/>
  <c r="B73" i="40"/>
  <c r="Q72" i="40"/>
  <c r="Q15" i="40" s="1"/>
  <c r="O72" i="40"/>
  <c r="O15" i="40" s="1"/>
  <c r="M72" i="40"/>
  <c r="M15" i="40" s="1"/>
  <c r="I72" i="40"/>
  <c r="I15" i="40" s="1"/>
  <c r="G72" i="40"/>
  <c r="G15" i="40" s="1"/>
  <c r="E72" i="40"/>
  <c r="C72" i="40"/>
  <c r="C15" i="40" s="1"/>
  <c r="D15" i="40" s="1"/>
  <c r="B68" i="40"/>
  <c r="Q67" i="40"/>
  <c r="Q14" i="40" s="1"/>
  <c r="O67" i="40"/>
  <c r="O68" i="40" s="1"/>
  <c r="M67" i="40"/>
  <c r="M68" i="40" s="1"/>
  <c r="I67" i="40"/>
  <c r="I68" i="40" s="1"/>
  <c r="G67" i="40"/>
  <c r="G68" i="40" s="1"/>
  <c r="E67" i="40"/>
  <c r="C67" i="40"/>
  <c r="C14" i="40" s="1"/>
  <c r="D14" i="40" s="1"/>
  <c r="B63" i="40"/>
  <c r="Q62" i="40"/>
  <c r="Q13" i="40" s="1"/>
  <c r="O62" i="40"/>
  <c r="O63" i="40" s="1"/>
  <c r="M62" i="40"/>
  <c r="M13" i="40" s="1"/>
  <c r="I62" i="40"/>
  <c r="I63" i="40" s="1"/>
  <c r="G62" i="40"/>
  <c r="G13" i="40" s="1"/>
  <c r="E62" i="40"/>
  <c r="C62" i="40"/>
  <c r="C13" i="40" s="1"/>
  <c r="D13" i="40" s="1"/>
  <c r="B58" i="40"/>
  <c r="Q57" i="40"/>
  <c r="Q12" i="40" s="1"/>
  <c r="O57" i="40"/>
  <c r="O12" i="40" s="1"/>
  <c r="M57" i="40"/>
  <c r="M12" i="40" s="1"/>
  <c r="I57" i="40"/>
  <c r="I12" i="40" s="1"/>
  <c r="G57" i="40"/>
  <c r="G12" i="40" s="1"/>
  <c r="E57" i="40"/>
  <c r="C57" i="40"/>
  <c r="D57" i="40" s="1"/>
  <c r="B53" i="40"/>
  <c r="Q52" i="40"/>
  <c r="Q53" i="40" s="1"/>
  <c r="O52" i="40"/>
  <c r="O11" i="40" s="1"/>
  <c r="M52" i="40"/>
  <c r="M53" i="40" s="1"/>
  <c r="I52" i="40"/>
  <c r="I11" i="40" s="1"/>
  <c r="G52" i="40"/>
  <c r="G53" i="40" s="1"/>
  <c r="E52" i="40"/>
  <c r="C52" i="40"/>
  <c r="C11" i="40" s="1"/>
  <c r="D11" i="40" s="1"/>
  <c r="Q47" i="40"/>
  <c r="O47" i="40"/>
  <c r="M47" i="40"/>
  <c r="I47" i="40"/>
  <c r="G47" i="40"/>
  <c r="E47" i="40"/>
  <c r="C47" i="40"/>
  <c r="D47" i="40" s="1"/>
  <c r="R47" i="40" s="1"/>
  <c r="Q46" i="40"/>
  <c r="O46" i="40"/>
  <c r="M46" i="40"/>
  <c r="I46" i="40"/>
  <c r="G46" i="40"/>
  <c r="E46" i="40"/>
  <c r="C46" i="40"/>
  <c r="D46" i="40" s="1"/>
  <c r="Q45" i="40"/>
  <c r="O45" i="40"/>
  <c r="M45" i="40"/>
  <c r="I45" i="40"/>
  <c r="G45" i="40"/>
  <c r="E45" i="40"/>
  <c r="C45" i="40"/>
  <c r="D45" i="40" s="1"/>
  <c r="Q44" i="40"/>
  <c r="O44" i="40"/>
  <c r="M44" i="40"/>
  <c r="I44" i="40"/>
  <c r="G44" i="40"/>
  <c r="E44" i="40"/>
  <c r="C44" i="40"/>
  <c r="D44" i="40" s="1"/>
  <c r="Q43" i="40"/>
  <c r="O43" i="40"/>
  <c r="M43" i="40"/>
  <c r="I43" i="40"/>
  <c r="G43" i="40"/>
  <c r="E43" i="40"/>
  <c r="C43" i="40"/>
  <c r="D43" i="40" s="1"/>
  <c r="Q42" i="40"/>
  <c r="O42" i="40"/>
  <c r="M42" i="40"/>
  <c r="I42" i="40"/>
  <c r="G42" i="40"/>
  <c r="E42" i="40"/>
  <c r="C42" i="40"/>
  <c r="D42" i="40" s="1"/>
  <c r="Q41" i="40"/>
  <c r="O41" i="40"/>
  <c r="M41" i="40"/>
  <c r="I41" i="40"/>
  <c r="G41" i="40"/>
  <c r="E41" i="40"/>
  <c r="C41" i="40"/>
  <c r="B37" i="40"/>
  <c r="Q36" i="40"/>
  <c r="Q37" i="40" s="1"/>
  <c r="O36" i="40"/>
  <c r="O37" i="40" s="1"/>
  <c r="M36" i="40"/>
  <c r="M10" i="40" s="1"/>
  <c r="I36" i="40"/>
  <c r="I37" i="40" s="1"/>
  <c r="G36" i="40"/>
  <c r="G37" i="40" s="1"/>
  <c r="E36" i="40"/>
  <c r="C36" i="40"/>
  <c r="C37" i="40" s="1"/>
  <c r="Q31" i="40"/>
  <c r="Q9" i="40" s="1"/>
  <c r="O31" i="40"/>
  <c r="O9" i="40" s="1"/>
  <c r="M31" i="40"/>
  <c r="M9" i="40" s="1"/>
  <c r="I31" i="40"/>
  <c r="I9" i="40" s="1"/>
  <c r="G31" i="40"/>
  <c r="G9" i="40" s="1"/>
  <c r="E31" i="40"/>
  <c r="C31" i="40"/>
  <c r="D31" i="40" s="1"/>
  <c r="Q30" i="40"/>
  <c r="Q8" i="40" s="1"/>
  <c r="O30" i="40"/>
  <c r="M30" i="40"/>
  <c r="M8" i="40" s="1"/>
  <c r="I30" i="40"/>
  <c r="G30" i="40"/>
  <c r="G8" i="40" s="1"/>
  <c r="E30" i="40"/>
  <c r="C30" i="40"/>
  <c r="D30" i="40" s="1"/>
  <c r="Q24" i="40"/>
  <c r="O24" i="40"/>
  <c r="O26" i="40" s="1"/>
  <c r="M24" i="40"/>
  <c r="I24" i="40"/>
  <c r="I26" i="40" s="1"/>
  <c r="G24" i="40"/>
  <c r="E24" i="40"/>
  <c r="C24" i="40"/>
  <c r="F78" i="42" l="1"/>
  <c r="O120" i="41"/>
  <c r="N178" i="42"/>
  <c r="Q29" i="43"/>
  <c r="R134" i="41"/>
  <c r="P78" i="42"/>
  <c r="R43" i="40"/>
  <c r="O115" i="41"/>
  <c r="P66" i="42"/>
  <c r="R88" i="42"/>
  <c r="S88" i="42" s="1"/>
  <c r="G12" i="41"/>
  <c r="L99" i="42"/>
  <c r="I12" i="41"/>
  <c r="I95" i="41"/>
  <c r="R140" i="41"/>
  <c r="H99" i="42"/>
  <c r="F99" i="42"/>
  <c r="F17" i="42"/>
  <c r="N13" i="42"/>
  <c r="N135" i="42"/>
  <c r="H135" i="42"/>
  <c r="P7" i="42"/>
  <c r="P47" i="42"/>
  <c r="F47" i="42"/>
  <c r="N187" i="42"/>
  <c r="H187" i="42"/>
  <c r="H9" i="42"/>
  <c r="P126" i="42"/>
  <c r="F126" i="42"/>
  <c r="P9" i="42"/>
  <c r="J116" i="42"/>
  <c r="H108" i="42"/>
  <c r="L10" i="42"/>
  <c r="N78" i="42"/>
  <c r="H78" i="42"/>
  <c r="P13" i="42"/>
  <c r="P58" i="42"/>
  <c r="F58" i="42"/>
  <c r="N10" i="42"/>
  <c r="F9" i="42"/>
  <c r="H7" i="42"/>
  <c r="P224" i="42"/>
  <c r="F224" i="42"/>
  <c r="N47" i="42"/>
  <c r="H47" i="42"/>
  <c r="H15" i="42"/>
  <c r="D16" i="42"/>
  <c r="P16" i="42"/>
  <c r="H178" i="42"/>
  <c r="P10" i="42"/>
  <c r="R149" i="43"/>
  <c r="R25" i="43" s="1"/>
  <c r="R8" i="42"/>
  <c r="F7" i="42"/>
  <c r="T39" i="43"/>
  <c r="V39" i="43"/>
  <c r="X39" i="43"/>
  <c r="Z39" i="43"/>
  <c r="P39" i="43"/>
  <c r="D15" i="42"/>
  <c r="S8" i="42"/>
  <c r="I8" i="42"/>
  <c r="J8" i="42" s="1"/>
  <c r="D10" i="42"/>
  <c r="J220" i="43"/>
  <c r="J20" i="43" s="1"/>
  <c r="R116" i="42"/>
  <c r="S116" i="42" s="1"/>
  <c r="D116" i="42"/>
  <c r="F10" i="42"/>
  <c r="H8" i="42"/>
  <c r="F13" i="42"/>
  <c r="L8" i="42"/>
  <c r="N9" i="42"/>
  <c r="R6" i="42"/>
  <c r="S6" i="42" s="1"/>
  <c r="L13" i="42"/>
  <c r="I6" i="42"/>
  <c r="J6" i="42" s="1"/>
  <c r="Q27" i="43"/>
  <c r="L9" i="42"/>
  <c r="R108" i="42"/>
  <c r="S108" i="42" s="1"/>
  <c r="K45" i="40"/>
  <c r="L45" i="40" s="1"/>
  <c r="K47" i="40"/>
  <c r="L47" i="40" s="1"/>
  <c r="K57" i="41"/>
  <c r="L57" i="41" s="1"/>
  <c r="K62" i="41"/>
  <c r="K71" i="41"/>
  <c r="L71" i="41" s="1"/>
  <c r="L7" i="42"/>
  <c r="I260" i="43"/>
  <c r="J250" i="43"/>
  <c r="J37" i="43" s="1"/>
  <c r="Q11" i="43"/>
  <c r="N224" i="42"/>
  <c r="H224" i="42"/>
  <c r="N99" i="42"/>
  <c r="H10" i="42"/>
  <c r="R12" i="42"/>
  <c r="R10" i="42"/>
  <c r="K89" i="41"/>
  <c r="L89" i="41" s="1"/>
  <c r="P99" i="42"/>
  <c r="P88" i="42"/>
  <c r="J16" i="42"/>
  <c r="R33" i="42"/>
  <c r="S33" i="42" s="1"/>
  <c r="R7" i="42"/>
  <c r="K88" i="41"/>
  <c r="L88" i="41" s="1"/>
  <c r="O17" i="41"/>
  <c r="O32" i="40"/>
  <c r="I10" i="42"/>
  <c r="I88" i="42"/>
  <c r="J88" i="42" s="1"/>
  <c r="I99" i="42"/>
  <c r="J99" i="42" s="1"/>
  <c r="I17" i="41"/>
  <c r="I32" i="40"/>
  <c r="K69" i="41"/>
  <c r="K64" i="41"/>
  <c r="L64" i="41" s="1"/>
  <c r="J159" i="43"/>
  <c r="J16" i="43" s="1"/>
  <c r="K24" i="40"/>
  <c r="K26" i="40" s="1"/>
  <c r="E26" i="40"/>
  <c r="S43" i="40"/>
  <c r="T43" i="40" s="1"/>
  <c r="D24" i="40"/>
  <c r="D26" i="40" s="1"/>
  <c r="C26" i="40"/>
  <c r="G6" i="40"/>
  <c r="G26" i="40"/>
  <c r="M6" i="40"/>
  <c r="M26" i="40"/>
  <c r="Q6" i="40"/>
  <c r="Q26" i="40"/>
  <c r="K44" i="40"/>
  <c r="L44" i="40" s="1"/>
  <c r="S42" i="40"/>
  <c r="T42" i="40" s="1"/>
  <c r="I14" i="42"/>
  <c r="D8" i="42"/>
  <c r="I33" i="42"/>
  <c r="J33" i="42" s="1"/>
  <c r="E6" i="41"/>
  <c r="K6" i="41" s="1"/>
  <c r="K44" i="41"/>
  <c r="L44" i="41" s="1"/>
  <c r="E10" i="41"/>
  <c r="K10" i="41" s="1"/>
  <c r="K49" i="41"/>
  <c r="E16" i="41"/>
  <c r="K16" i="41" s="1"/>
  <c r="K77" i="41"/>
  <c r="L77" i="41" s="1"/>
  <c r="E18" i="41"/>
  <c r="K18" i="41" s="1"/>
  <c r="K82" i="41"/>
  <c r="E22" i="41"/>
  <c r="K94" i="41"/>
  <c r="E23" i="41"/>
  <c r="K99" i="41"/>
  <c r="E105" i="41"/>
  <c r="K104" i="41"/>
  <c r="E110" i="41"/>
  <c r="K109" i="41"/>
  <c r="E26" i="41"/>
  <c r="K114" i="41"/>
  <c r="E125" i="41"/>
  <c r="K124" i="41"/>
  <c r="E29" i="41"/>
  <c r="K129" i="41"/>
  <c r="E30" i="41"/>
  <c r="K134" i="41"/>
  <c r="E32" i="41"/>
  <c r="K32" i="41" s="1"/>
  <c r="K139" i="41"/>
  <c r="E34" i="41"/>
  <c r="K34" i="41" s="1"/>
  <c r="K146" i="41"/>
  <c r="L146" i="41" s="1"/>
  <c r="K63" i="41"/>
  <c r="L63" i="41" s="1"/>
  <c r="K70" i="41"/>
  <c r="L70" i="41" s="1"/>
  <c r="K56" i="41"/>
  <c r="L56" i="41" s="1"/>
  <c r="E7" i="41"/>
  <c r="K7" i="41" s="1"/>
  <c r="K43" i="41"/>
  <c r="E9" i="41"/>
  <c r="K9" i="41" s="1"/>
  <c r="K50" i="41"/>
  <c r="L50" i="41" s="1"/>
  <c r="L62" i="41"/>
  <c r="L69" i="41"/>
  <c r="E15" i="41"/>
  <c r="K76" i="41"/>
  <c r="E19" i="41"/>
  <c r="K19" i="41" s="1"/>
  <c r="K83" i="41"/>
  <c r="L83" i="41" s="1"/>
  <c r="E27" i="41"/>
  <c r="K119" i="41"/>
  <c r="E31" i="41"/>
  <c r="K31" i="41" s="1"/>
  <c r="K140" i="41"/>
  <c r="L140" i="41" s="1"/>
  <c r="E35" i="41"/>
  <c r="K35" i="41" s="1"/>
  <c r="K145" i="41"/>
  <c r="K55" i="41"/>
  <c r="E32" i="40"/>
  <c r="K30" i="40"/>
  <c r="E37" i="40"/>
  <c r="K36" i="40"/>
  <c r="E48" i="40"/>
  <c r="K41" i="40"/>
  <c r="E11" i="40"/>
  <c r="K52" i="40"/>
  <c r="E12" i="40"/>
  <c r="K12" i="40" s="1"/>
  <c r="K57" i="40"/>
  <c r="E13" i="40"/>
  <c r="K62" i="40"/>
  <c r="E68" i="40"/>
  <c r="K67" i="40"/>
  <c r="E15" i="40"/>
  <c r="K15" i="40" s="1"/>
  <c r="L15" i="40" s="1"/>
  <c r="K72" i="40"/>
  <c r="E16" i="40"/>
  <c r="K16" i="40" s="1"/>
  <c r="K77" i="40"/>
  <c r="E83" i="40"/>
  <c r="K82" i="40"/>
  <c r="E88" i="40"/>
  <c r="K87" i="40"/>
  <c r="K46" i="40"/>
  <c r="L46" i="40" s="1"/>
  <c r="E9" i="40"/>
  <c r="K9" i="40" s="1"/>
  <c r="K31" i="40"/>
  <c r="L31" i="40" s="1"/>
  <c r="K42" i="40"/>
  <c r="L42" i="40" s="1"/>
  <c r="K43" i="40"/>
  <c r="L43" i="40" s="1"/>
  <c r="D7" i="42"/>
  <c r="I7" i="42"/>
  <c r="D13" i="42"/>
  <c r="I13" i="42"/>
  <c r="D9" i="42"/>
  <c r="I9" i="42"/>
  <c r="I224" i="42"/>
  <c r="J224" i="42" s="1"/>
  <c r="I194" i="42"/>
  <c r="I167" i="42"/>
  <c r="J167" i="42" s="1"/>
  <c r="I135" i="42"/>
  <c r="J135" i="42" s="1"/>
  <c r="I187" i="42"/>
  <c r="J187" i="42" s="1"/>
  <c r="I78" i="42"/>
  <c r="J78" i="42" s="1"/>
  <c r="I11" i="42"/>
  <c r="I178" i="42"/>
  <c r="J178" i="42" s="1"/>
  <c r="N213" i="42"/>
  <c r="H213" i="42"/>
  <c r="I213" i="42"/>
  <c r="J213" i="42" s="1"/>
  <c r="I199" i="42"/>
  <c r="J199" i="42" s="1"/>
  <c r="I162" i="42"/>
  <c r="J162" i="42" s="1"/>
  <c r="I156" i="42"/>
  <c r="J156" i="42" s="1"/>
  <c r="I144" i="42"/>
  <c r="J144" i="42" s="1"/>
  <c r="P135" i="42"/>
  <c r="F135" i="42"/>
  <c r="N126" i="42"/>
  <c r="H126" i="42"/>
  <c r="I126" i="42"/>
  <c r="J126" i="42" s="1"/>
  <c r="N108" i="42"/>
  <c r="F33" i="42"/>
  <c r="D108" i="42"/>
  <c r="R99" i="42"/>
  <c r="S99" i="42" s="1"/>
  <c r="P108" i="42"/>
  <c r="N66" i="42"/>
  <c r="H66" i="42"/>
  <c r="I66" i="42"/>
  <c r="J66" i="42" s="1"/>
  <c r="I58" i="42"/>
  <c r="J58" i="42" s="1"/>
  <c r="I47" i="42"/>
  <c r="J47" i="42" s="1"/>
  <c r="P33" i="42"/>
  <c r="H33" i="42"/>
  <c r="D99" i="42"/>
  <c r="D88" i="42"/>
  <c r="R9" i="42"/>
  <c r="F8" i="42"/>
  <c r="L17" i="42"/>
  <c r="N7" i="42"/>
  <c r="H13" i="42"/>
  <c r="N8" i="42"/>
  <c r="I108" i="42"/>
  <c r="J108" i="42" s="1"/>
  <c r="I12" i="42"/>
  <c r="J15" i="42"/>
  <c r="Q17" i="42"/>
  <c r="J17" i="42" s="1"/>
  <c r="Q13" i="42"/>
  <c r="Q9" i="42"/>
  <c r="Q7" i="42"/>
  <c r="Q10" i="42"/>
  <c r="P8" i="42"/>
  <c r="R87" i="43"/>
  <c r="R12" i="43" s="1"/>
  <c r="I17" i="43"/>
  <c r="J168" i="43"/>
  <c r="J17" i="43" s="1"/>
  <c r="I10" i="43"/>
  <c r="J68" i="43"/>
  <c r="J10" i="43" s="1"/>
  <c r="I19" i="43"/>
  <c r="J189" i="43"/>
  <c r="J19" i="43" s="1"/>
  <c r="I11" i="43"/>
  <c r="J79" i="43"/>
  <c r="J11" i="43" s="1"/>
  <c r="I33" i="43"/>
  <c r="J211" i="43"/>
  <c r="J33" i="43" s="1"/>
  <c r="I12" i="43"/>
  <c r="J87" i="43"/>
  <c r="J12" i="43" s="1"/>
  <c r="I13" i="43"/>
  <c r="J109" i="43"/>
  <c r="J13" i="43" s="1"/>
  <c r="I27" i="43"/>
  <c r="J195" i="43"/>
  <c r="J27" i="43" s="1"/>
  <c r="I29" i="43"/>
  <c r="J200" i="43"/>
  <c r="J29" i="43" s="1"/>
  <c r="J272" i="43"/>
  <c r="I21" i="43"/>
  <c r="I25" i="43"/>
  <c r="J149" i="43"/>
  <c r="J25" i="43" s="1"/>
  <c r="I15" i="43"/>
  <c r="J141" i="43"/>
  <c r="J15" i="43" s="1"/>
  <c r="I14" i="43"/>
  <c r="J121" i="43"/>
  <c r="J14" i="43" s="1"/>
  <c r="I23" i="43"/>
  <c r="J99" i="43"/>
  <c r="J23" i="43" s="1"/>
  <c r="J54" i="43"/>
  <c r="J9" i="43" s="1"/>
  <c r="L11" i="43"/>
  <c r="K11" i="43"/>
  <c r="L23" i="43"/>
  <c r="K23" i="43"/>
  <c r="L14" i="43"/>
  <c r="K14" i="43"/>
  <c r="L20" i="43"/>
  <c r="K20" i="43"/>
  <c r="L10" i="43"/>
  <c r="K10" i="43"/>
  <c r="L12" i="43"/>
  <c r="K12" i="43"/>
  <c r="L13" i="43"/>
  <c r="K13" i="43"/>
  <c r="L35" i="43"/>
  <c r="Q232" i="43"/>
  <c r="K35" i="43"/>
  <c r="K21" i="43"/>
  <c r="P16" i="43"/>
  <c r="P15" i="43"/>
  <c r="P11" i="43"/>
  <c r="P13" i="43"/>
  <c r="P33" i="43"/>
  <c r="P19" i="43"/>
  <c r="P20" i="43"/>
  <c r="P10" i="43"/>
  <c r="P12" i="43"/>
  <c r="P14" i="43"/>
  <c r="P23" i="43"/>
  <c r="R14" i="42"/>
  <c r="P156" i="42"/>
  <c r="F156" i="42"/>
  <c r="R13" i="42"/>
  <c r="C110" i="41"/>
  <c r="G36" i="41"/>
  <c r="D52" i="40"/>
  <c r="J52" i="40" s="1"/>
  <c r="D32" i="40"/>
  <c r="S34" i="41"/>
  <c r="R119" i="41"/>
  <c r="R120" i="41" s="1"/>
  <c r="M110" i="41"/>
  <c r="S16" i="40"/>
  <c r="S15" i="40"/>
  <c r="T15" i="40" s="1"/>
  <c r="S16" i="41"/>
  <c r="R272" i="43"/>
  <c r="R211" i="43"/>
  <c r="R33" i="43" s="1"/>
  <c r="Q33" i="43"/>
  <c r="R99" i="43"/>
  <c r="R23" i="43" s="1"/>
  <c r="Q23" i="43"/>
  <c r="R220" i="43"/>
  <c r="R20" i="43" s="1"/>
  <c r="Q20" i="43"/>
  <c r="R68" i="43"/>
  <c r="R10" i="43" s="1"/>
  <c r="Q10" i="43"/>
  <c r="R168" i="43"/>
  <c r="R17" i="43" s="1"/>
  <c r="Q17" i="43"/>
  <c r="R109" i="43"/>
  <c r="R13" i="43" s="1"/>
  <c r="Q13" i="43"/>
  <c r="R121" i="43"/>
  <c r="R14" i="43" s="1"/>
  <c r="Q14" i="43"/>
  <c r="R141" i="43"/>
  <c r="R15" i="43" s="1"/>
  <c r="Q15" i="43"/>
  <c r="R189" i="43"/>
  <c r="R19" i="43" s="1"/>
  <c r="Q19" i="43"/>
  <c r="R159" i="43"/>
  <c r="R16" i="43" s="1"/>
  <c r="Q16" i="43"/>
  <c r="Q21" i="43"/>
  <c r="R54" i="43"/>
  <c r="R9" i="43" s="1"/>
  <c r="R177" i="43"/>
  <c r="R18" i="43" s="1"/>
  <c r="Q18" i="43"/>
  <c r="Q21" i="41"/>
  <c r="R30" i="40"/>
  <c r="R11" i="42"/>
  <c r="F6" i="42"/>
  <c r="N15" i="42"/>
  <c r="R15" i="42"/>
  <c r="S15" i="42" s="1"/>
  <c r="L15" i="42"/>
  <c r="P15" i="42"/>
  <c r="H6" i="42"/>
  <c r="L6" i="42"/>
  <c r="F15" i="42"/>
  <c r="N6" i="42"/>
  <c r="D6" i="42"/>
  <c r="P6" i="42"/>
  <c r="L224" i="42"/>
  <c r="R224" i="42"/>
  <c r="S224" i="42" s="1"/>
  <c r="L213" i="42"/>
  <c r="R213" i="42"/>
  <c r="S213" i="42" s="1"/>
  <c r="L199" i="42"/>
  <c r="R199" i="42"/>
  <c r="S199" i="42" s="1"/>
  <c r="R194" i="42"/>
  <c r="L178" i="42"/>
  <c r="R178" i="42"/>
  <c r="S178" i="42" s="1"/>
  <c r="D167" i="42"/>
  <c r="D162" i="42"/>
  <c r="D156" i="42"/>
  <c r="D144" i="42"/>
  <c r="D135" i="42"/>
  <c r="D126" i="42"/>
  <c r="L78" i="42"/>
  <c r="R78" i="42"/>
  <c r="S78" i="42" s="1"/>
  <c r="L66" i="42"/>
  <c r="R66" i="42"/>
  <c r="S66" i="42" s="1"/>
  <c r="L58" i="42"/>
  <c r="R58" i="42"/>
  <c r="S58" i="42" s="1"/>
  <c r="L47" i="42"/>
  <c r="R47" i="42"/>
  <c r="S47" i="42" s="1"/>
  <c r="D224" i="42"/>
  <c r="D213" i="42"/>
  <c r="D199" i="42"/>
  <c r="L187" i="42"/>
  <c r="R187" i="42"/>
  <c r="S187" i="42" s="1"/>
  <c r="L167" i="42"/>
  <c r="R167" i="42"/>
  <c r="S167" i="42" s="1"/>
  <c r="L162" i="42"/>
  <c r="R162" i="42"/>
  <c r="S162" i="42" s="1"/>
  <c r="L156" i="42"/>
  <c r="R156" i="42"/>
  <c r="S156" i="42" s="1"/>
  <c r="L144" i="42"/>
  <c r="R144" i="42"/>
  <c r="S144" i="42" s="1"/>
  <c r="L135" i="42"/>
  <c r="R135" i="42"/>
  <c r="S135" i="42" s="1"/>
  <c r="L126" i="42"/>
  <c r="R126" i="42"/>
  <c r="S126" i="42" s="1"/>
  <c r="D187" i="42"/>
  <c r="L33" i="42"/>
  <c r="D78" i="42"/>
  <c r="D66" i="42"/>
  <c r="D58" i="42"/>
  <c r="D47" i="42"/>
  <c r="D33" i="42"/>
  <c r="S15" i="41"/>
  <c r="G17" i="41"/>
  <c r="M17" i="41"/>
  <c r="Q17" i="41"/>
  <c r="C16" i="41"/>
  <c r="D16" i="41" s="1"/>
  <c r="C15" i="41"/>
  <c r="I30" i="41"/>
  <c r="Q30" i="41"/>
  <c r="G20" i="41"/>
  <c r="M20" i="41"/>
  <c r="Q20" i="41"/>
  <c r="E120" i="41"/>
  <c r="C30" i="41"/>
  <c r="D30" i="41" s="1"/>
  <c r="G30" i="41"/>
  <c r="O30" i="41"/>
  <c r="M30" i="41"/>
  <c r="G13" i="41"/>
  <c r="M13" i="41"/>
  <c r="Q13" i="41"/>
  <c r="G14" i="41"/>
  <c r="M14" i="41"/>
  <c r="Q14" i="41"/>
  <c r="I20" i="41"/>
  <c r="O20" i="41"/>
  <c r="I36" i="41"/>
  <c r="O36" i="41"/>
  <c r="Q36" i="41"/>
  <c r="G33" i="41"/>
  <c r="M33" i="41"/>
  <c r="Q33" i="41"/>
  <c r="M36" i="41"/>
  <c r="I33" i="41"/>
  <c r="O33" i="41"/>
  <c r="I8" i="41"/>
  <c r="O8" i="41"/>
  <c r="G11" i="41"/>
  <c r="M11" i="41"/>
  <c r="Q11" i="41"/>
  <c r="B37" i="41"/>
  <c r="G8" i="41"/>
  <c r="M8" i="41"/>
  <c r="Q8" i="41"/>
  <c r="I11" i="41"/>
  <c r="O11" i="41"/>
  <c r="S7" i="41"/>
  <c r="S10" i="41"/>
  <c r="S12" i="41"/>
  <c r="E13" i="41"/>
  <c r="I13" i="41"/>
  <c r="O13" i="41"/>
  <c r="E14" i="41"/>
  <c r="I14" i="41"/>
  <c r="O14" i="41"/>
  <c r="C10" i="41"/>
  <c r="D10" i="41" s="1"/>
  <c r="P10" i="41" s="1"/>
  <c r="C135" i="41"/>
  <c r="C7" i="41"/>
  <c r="D7" i="41" s="1"/>
  <c r="N7" i="41" s="1"/>
  <c r="S19" i="41"/>
  <c r="S31" i="41"/>
  <c r="C14" i="41"/>
  <c r="D14" i="41" s="1"/>
  <c r="F14" i="41" s="1"/>
  <c r="G23" i="41"/>
  <c r="G25" i="41"/>
  <c r="G27" i="41"/>
  <c r="G29" i="41"/>
  <c r="I23" i="41"/>
  <c r="I25" i="41"/>
  <c r="I27" i="41"/>
  <c r="I29" i="41"/>
  <c r="M27" i="41"/>
  <c r="O23" i="41"/>
  <c r="O25" i="41"/>
  <c r="O29" i="41"/>
  <c r="Q23" i="41"/>
  <c r="Q25" i="41"/>
  <c r="Q27" i="41"/>
  <c r="Q29" i="41"/>
  <c r="G21" i="41"/>
  <c r="M21" i="41"/>
  <c r="G22" i="41"/>
  <c r="G24" i="41"/>
  <c r="G26" i="41"/>
  <c r="G28" i="41"/>
  <c r="I24" i="41"/>
  <c r="I26" i="41"/>
  <c r="I28" i="41"/>
  <c r="M24" i="41"/>
  <c r="O22" i="41"/>
  <c r="O24" i="41"/>
  <c r="Q22" i="41"/>
  <c r="Q24" i="41"/>
  <c r="Q26" i="41"/>
  <c r="S26" i="41" s="1"/>
  <c r="Q28" i="41"/>
  <c r="S28" i="41" s="1"/>
  <c r="E21" i="41"/>
  <c r="I21" i="41"/>
  <c r="O21" i="41"/>
  <c r="S35" i="41"/>
  <c r="S32" i="41"/>
  <c r="E12" i="41"/>
  <c r="C35" i="41"/>
  <c r="D35" i="41" s="1"/>
  <c r="J35" i="41" s="1"/>
  <c r="E25" i="41"/>
  <c r="C34" i="41"/>
  <c r="E24" i="41"/>
  <c r="E28" i="41"/>
  <c r="C32" i="41"/>
  <c r="D32" i="41" s="1"/>
  <c r="H32" i="41" s="1"/>
  <c r="C19" i="41"/>
  <c r="D19" i="41" s="1"/>
  <c r="P19" i="41" s="1"/>
  <c r="C22" i="41"/>
  <c r="D22" i="41" s="1"/>
  <c r="C24" i="41"/>
  <c r="D24" i="41" s="1"/>
  <c r="C26" i="41"/>
  <c r="D26" i="41" s="1"/>
  <c r="C28" i="41"/>
  <c r="D28" i="41" s="1"/>
  <c r="P28" i="41" s="1"/>
  <c r="C31" i="41"/>
  <c r="C21" i="41"/>
  <c r="D21" i="41" s="1"/>
  <c r="F21" i="41" s="1"/>
  <c r="C23" i="41"/>
  <c r="D23" i="41" s="1"/>
  <c r="C25" i="41"/>
  <c r="D25" i="41" s="1"/>
  <c r="C27" i="41"/>
  <c r="D27" i="41" s="1"/>
  <c r="F27" i="41" s="1"/>
  <c r="C29" i="41"/>
  <c r="D29" i="41" s="1"/>
  <c r="C13" i="41"/>
  <c r="D13" i="41" s="1"/>
  <c r="C18" i="41"/>
  <c r="D18" i="41" s="1"/>
  <c r="C6" i="41"/>
  <c r="C9" i="41"/>
  <c r="C12" i="41"/>
  <c r="D12" i="41" s="1"/>
  <c r="C100" i="41"/>
  <c r="G58" i="41"/>
  <c r="G78" i="41"/>
  <c r="M78" i="41"/>
  <c r="Q78" i="41"/>
  <c r="Q147" i="41"/>
  <c r="Q45" i="41"/>
  <c r="C45" i="41"/>
  <c r="G51" i="41"/>
  <c r="Q58" i="41"/>
  <c r="G65" i="41"/>
  <c r="M65" i="41"/>
  <c r="Q65" i="41"/>
  <c r="E65" i="41"/>
  <c r="I65" i="41"/>
  <c r="O65" i="41"/>
  <c r="D72" i="41"/>
  <c r="C78" i="41"/>
  <c r="R109" i="41"/>
  <c r="R110" i="41" s="1"/>
  <c r="D110" i="41"/>
  <c r="C58" i="41"/>
  <c r="E58" i="41"/>
  <c r="I58" i="41"/>
  <c r="O58" i="41"/>
  <c r="S109" i="41"/>
  <c r="T109" i="41" s="1"/>
  <c r="O51" i="41"/>
  <c r="O84" i="41"/>
  <c r="O141" i="41"/>
  <c r="M58" i="41"/>
  <c r="I45" i="41"/>
  <c r="O45" i="41"/>
  <c r="C51" i="41"/>
  <c r="I51" i="41"/>
  <c r="S124" i="41"/>
  <c r="T124" i="41" s="1"/>
  <c r="C130" i="41"/>
  <c r="S134" i="41"/>
  <c r="T134" i="41" s="1"/>
  <c r="E141" i="41"/>
  <c r="I141" i="41"/>
  <c r="F145" i="41"/>
  <c r="O147" i="41"/>
  <c r="S76" i="41"/>
  <c r="T76" i="41" s="1"/>
  <c r="J145" i="41"/>
  <c r="G147" i="41"/>
  <c r="S146" i="41"/>
  <c r="T146" i="41" s="1"/>
  <c r="G84" i="41"/>
  <c r="M84" i="41"/>
  <c r="E84" i="41"/>
  <c r="E147" i="41"/>
  <c r="G45" i="41"/>
  <c r="F77" i="41"/>
  <c r="I84" i="41"/>
  <c r="G141" i="41"/>
  <c r="M141" i="41"/>
  <c r="Q141" i="41"/>
  <c r="I147" i="41"/>
  <c r="Q84" i="41"/>
  <c r="S9" i="41"/>
  <c r="R49" i="41"/>
  <c r="D51" i="41"/>
  <c r="S17" i="41"/>
  <c r="S18" i="41"/>
  <c r="S43" i="41"/>
  <c r="T43" i="41" s="1"/>
  <c r="Q51" i="41"/>
  <c r="S49" i="41"/>
  <c r="T49" i="41" s="1"/>
  <c r="C65" i="41"/>
  <c r="F62" i="41"/>
  <c r="S70" i="41"/>
  <c r="T70" i="41" s="1"/>
  <c r="E78" i="41"/>
  <c r="I78" i="41"/>
  <c r="O78" i="41"/>
  <c r="C84" i="41"/>
  <c r="S82" i="41"/>
  <c r="T82" i="41" s="1"/>
  <c r="F83" i="41"/>
  <c r="J83" i="41"/>
  <c r="C95" i="41"/>
  <c r="S114" i="41"/>
  <c r="T114" i="41" s="1"/>
  <c r="C120" i="41"/>
  <c r="S119" i="41"/>
  <c r="T119" i="41" s="1"/>
  <c r="C125" i="41"/>
  <c r="M125" i="41"/>
  <c r="S129" i="41"/>
  <c r="T129" i="41" s="1"/>
  <c r="S140" i="41"/>
  <c r="T140" i="41" s="1"/>
  <c r="C147" i="41"/>
  <c r="M147" i="41"/>
  <c r="D15" i="41"/>
  <c r="R43" i="41"/>
  <c r="D45" i="41"/>
  <c r="R124" i="41"/>
  <c r="D125" i="41"/>
  <c r="C141" i="41"/>
  <c r="J70" i="41"/>
  <c r="J77" i="41"/>
  <c r="D90" i="41"/>
  <c r="S89" i="41"/>
  <c r="T89" i="41" s="1"/>
  <c r="C105" i="41"/>
  <c r="S104" i="41"/>
  <c r="T104" i="41" s="1"/>
  <c r="M115" i="41"/>
  <c r="F44" i="41"/>
  <c r="F50" i="41"/>
  <c r="F56" i="41"/>
  <c r="J56" i="41"/>
  <c r="P56" i="41"/>
  <c r="H57" i="41"/>
  <c r="N57" i="41"/>
  <c r="R57" i="41"/>
  <c r="J62" i="41"/>
  <c r="H63" i="41"/>
  <c r="N63" i="41"/>
  <c r="R63" i="41"/>
  <c r="F64" i="41"/>
  <c r="J64" i="41"/>
  <c r="P64" i="41"/>
  <c r="P70" i="41"/>
  <c r="P77" i="41"/>
  <c r="F55" i="41"/>
  <c r="H56" i="41"/>
  <c r="N56" i="41"/>
  <c r="R56" i="41"/>
  <c r="F57" i="41"/>
  <c r="R12" i="41" s="1"/>
  <c r="J57" i="41"/>
  <c r="P57" i="41"/>
  <c r="F63" i="41"/>
  <c r="J63" i="41"/>
  <c r="P63" i="41"/>
  <c r="H64" i="41"/>
  <c r="N64" i="41"/>
  <c r="R64" i="41"/>
  <c r="P83" i="41"/>
  <c r="F94" i="41"/>
  <c r="F139" i="41"/>
  <c r="P145" i="41"/>
  <c r="J44" i="41"/>
  <c r="P44" i="41"/>
  <c r="H50" i="41"/>
  <c r="N50" i="41"/>
  <c r="R50" i="41"/>
  <c r="H55" i="41"/>
  <c r="N55" i="41"/>
  <c r="R55" i="41"/>
  <c r="H62" i="41"/>
  <c r="N62" i="41"/>
  <c r="R62" i="41"/>
  <c r="H44" i="41"/>
  <c r="N44" i="41"/>
  <c r="R44" i="41"/>
  <c r="J50" i="41"/>
  <c r="P50" i="41"/>
  <c r="J55" i="41"/>
  <c r="P55" i="41"/>
  <c r="P62" i="41"/>
  <c r="F43" i="41"/>
  <c r="H43" i="41"/>
  <c r="J43" i="41"/>
  <c r="N43" i="41"/>
  <c r="P43" i="41"/>
  <c r="S44" i="41"/>
  <c r="T44" i="41" s="1"/>
  <c r="E45" i="41"/>
  <c r="M45" i="41"/>
  <c r="F49" i="41"/>
  <c r="H49" i="41"/>
  <c r="J49" i="41"/>
  <c r="N49" i="41"/>
  <c r="P49" i="41"/>
  <c r="S50" i="41"/>
  <c r="T50" i="41" s="1"/>
  <c r="E51" i="41"/>
  <c r="M51" i="41"/>
  <c r="S55" i="41"/>
  <c r="S56" i="41"/>
  <c r="T56" i="41" s="1"/>
  <c r="S57" i="41"/>
  <c r="T57" i="41" s="1"/>
  <c r="S62" i="41"/>
  <c r="S63" i="41"/>
  <c r="T63" i="41" s="1"/>
  <c r="S64" i="41"/>
  <c r="T64" i="41" s="1"/>
  <c r="H69" i="41"/>
  <c r="N69" i="41"/>
  <c r="R69" i="41"/>
  <c r="H71" i="41"/>
  <c r="N71" i="41"/>
  <c r="R71" i="41"/>
  <c r="H88" i="41"/>
  <c r="N88" i="41"/>
  <c r="R88" i="41"/>
  <c r="H94" i="41"/>
  <c r="N94" i="41"/>
  <c r="R94" i="41"/>
  <c r="R95" i="41" s="1"/>
  <c r="F99" i="41"/>
  <c r="J99" i="41"/>
  <c r="P99" i="41"/>
  <c r="D58" i="41"/>
  <c r="D65" i="41"/>
  <c r="F69" i="41"/>
  <c r="J69" i="41"/>
  <c r="P69" i="41"/>
  <c r="H70" i="41"/>
  <c r="R70" i="41"/>
  <c r="F71" i="41"/>
  <c r="J71" i="41"/>
  <c r="P71" i="41"/>
  <c r="D78" i="41"/>
  <c r="H77" i="41"/>
  <c r="N77" i="41"/>
  <c r="R77" i="41"/>
  <c r="R78" i="41" s="1"/>
  <c r="H83" i="41"/>
  <c r="N83" i="41"/>
  <c r="R83" i="41"/>
  <c r="F88" i="41"/>
  <c r="J88" i="41"/>
  <c r="P88" i="41"/>
  <c r="J94" i="41"/>
  <c r="P94" i="41"/>
  <c r="H99" i="41"/>
  <c r="N99" i="41"/>
  <c r="R99" i="41"/>
  <c r="R100" i="41" s="1"/>
  <c r="S69" i="41"/>
  <c r="F70" i="41"/>
  <c r="N70" i="41"/>
  <c r="S71" i="41"/>
  <c r="T71" i="41" s="1"/>
  <c r="C72" i="41"/>
  <c r="E72" i="41"/>
  <c r="G72" i="41"/>
  <c r="I72" i="41"/>
  <c r="M72" i="41"/>
  <c r="O72" i="41"/>
  <c r="Q72" i="41"/>
  <c r="F76" i="41"/>
  <c r="H76" i="41"/>
  <c r="J76" i="41"/>
  <c r="N76" i="41"/>
  <c r="P76" i="41"/>
  <c r="S77" i="41"/>
  <c r="T77" i="41" s="1"/>
  <c r="F82" i="41"/>
  <c r="H82" i="41"/>
  <c r="J82" i="41"/>
  <c r="N82" i="41"/>
  <c r="P82" i="41"/>
  <c r="S83" i="41"/>
  <c r="T83" i="41" s="1"/>
  <c r="S88" i="41"/>
  <c r="F89" i="41"/>
  <c r="H89" i="41"/>
  <c r="J89" i="41"/>
  <c r="N89" i="41"/>
  <c r="P89" i="41"/>
  <c r="C90" i="41"/>
  <c r="E90" i="41"/>
  <c r="G90" i="41"/>
  <c r="I90" i="41"/>
  <c r="M90" i="41"/>
  <c r="O90" i="41"/>
  <c r="Q90" i="41"/>
  <c r="S94" i="41"/>
  <c r="T94" i="41" s="1"/>
  <c r="E95" i="41"/>
  <c r="M95" i="41"/>
  <c r="S99" i="41"/>
  <c r="T99" i="41" s="1"/>
  <c r="E100" i="41"/>
  <c r="M100" i="41"/>
  <c r="D105" i="41"/>
  <c r="R105" i="41"/>
  <c r="D115" i="41"/>
  <c r="J114" i="41"/>
  <c r="P114" i="41"/>
  <c r="E115" i="41"/>
  <c r="D84" i="41"/>
  <c r="R84" i="41"/>
  <c r="F104" i="41"/>
  <c r="H104" i="41"/>
  <c r="J104" i="41"/>
  <c r="N104" i="41"/>
  <c r="P104" i="41"/>
  <c r="F109" i="41"/>
  <c r="H109" i="41"/>
  <c r="J109" i="41"/>
  <c r="N109" i="41"/>
  <c r="P109" i="41"/>
  <c r="H114" i="41"/>
  <c r="R114" i="41"/>
  <c r="F114" i="41"/>
  <c r="N114" i="41"/>
  <c r="D120" i="41"/>
  <c r="D130" i="41"/>
  <c r="E130" i="41"/>
  <c r="M130" i="41"/>
  <c r="D135" i="41"/>
  <c r="H139" i="41"/>
  <c r="N139" i="41"/>
  <c r="R139" i="41"/>
  <c r="R141" i="41" s="1"/>
  <c r="H145" i="41"/>
  <c r="N145" i="41"/>
  <c r="R145" i="41"/>
  <c r="J146" i="41"/>
  <c r="P146" i="41"/>
  <c r="E135" i="41"/>
  <c r="F119" i="41"/>
  <c r="H119" i="41"/>
  <c r="J119" i="41"/>
  <c r="N119" i="41"/>
  <c r="P119" i="41"/>
  <c r="R125" i="41"/>
  <c r="F124" i="41"/>
  <c r="H124" i="41"/>
  <c r="J124" i="41"/>
  <c r="N124" i="41"/>
  <c r="P124" i="41"/>
  <c r="F129" i="41"/>
  <c r="H129" i="41"/>
  <c r="J129" i="41"/>
  <c r="N129" i="41"/>
  <c r="P129" i="41"/>
  <c r="J139" i="41"/>
  <c r="P139" i="41"/>
  <c r="H146" i="41"/>
  <c r="R146" i="41"/>
  <c r="F134" i="41"/>
  <c r="H134" i="41"/>
  <c r="J134" i="41"/>
  <c r="N134" i="41"/>
  <c r="P134" i="41"/>
  <c r="S139" i="41"/>
  <c r="T139" i="41" s="1"/>
  <c r="F140" i="41"/>
  <c r="H140" i="41"/>
  <c r="J140" i="41"/>
  <c r="N140" i="41"/>
  <c r="P140" i="41"/>
  <c r="S145" i="41"/>
  <c r="T145" i="41" s="1"/>
  <c r="F146" i="41"/>
  <c r="N146" i="41"/>
  <c r="D147" i="41"/>
  <c r="D141" i="41"/>
  <c r="S9" i="40"/>
  <c r="S12" i="40"/>
  <c r="R14" i="40"/>
  <c r="C8" i="40"/>
  <c r="D8" i="40" s="1"/>
  <c r="N8" i="40" s="1"/>
  <c r="C10" i="40"/>
  <c r="D10" i="40" s="1"/>
  <c r="C12" i="40"/>
  <c r="D12" i="40" s="1"/>
  <c r="C16" i="40"/>
  <c r="D16" i="40" s="1"/>
  <c r="F16" i="40" s="1"/>
  <c r="C18" i="40"/>
  <c r="D18" i="40" s="1"/>
  <c r="E8" i="40"/>
  <c r="E10" i="40"/>
  <c r="E14" i="40"/>
  <c r="E18" i="40"/>
  <c r="G10" i="40"/>
  <c r="G14" i="40"/>
  <c r="G18" i="40"/>
  <c r="I8" i="40"/>
  <c r="J8" i="40" s="1"/>
  <c r="I10" i="40"/>
  <c r="J10" i="40" s="1"/>
  <c r="I14" i="40"/>
  <c r="J14" i="40" s="1"/>
  <c r="I18" i="40"/>
  <c r="M14" i="40"/>
  <c r="N14" i="40" s="1"/>
  <c r="M18" i="40"/>
  <c r="O8" i="40"/>
  <c r="S8" i="40" s="1"/>
  <c r="T8" i="40" s="1"/>
  <c r="O10" i="40"/>
  <c r="P10" i="40" s="1"/>
  <c r="O14" i="40"/>
  <c r="P14" i="40" s="1"/>
  <c r="O18" i="40"/>
  <c r="Q10" i="40"/>
  <c r="Q18" i="40"/>
  <c r="C6" i="40"/>
  <c r="D6" i="40" s="1"/>
  <c r="C9" i="40"/>
  <c r="D9" i="40" s="1"/>
  <c r="H9" i="40" s="1"/>
  <c r="C17" i="40"/>
  <c r="D17" i="40" s="1"/>
  <c r="H17" i="40" s="1"/>
  <c r="E6" i="40"/>
  <c r="E17" i="40"/>
  <c r="G11" i="40"/>
  <c r="I6" i="40"/>
  <c r="J6" i="40" s="1"/>
  <c r="I13" i="40"/>
  <c r="J13" i="40" s="1"/>
  <c r="I17" i="40"/>
  <c r="J17" i="40" s="1"/>
  <c r="M11" i="40"/>
  <c r="N11" i="40" s="1"/>
  <c r="O6" i="40"/>
  <c r="P6" i="40" s="1"/>
  <c r="O13" i="40"/>
  <c r="S13" i="40" s="1"/>
  <c r="T13" i="40" s="1"/>
  <c r="O17" i="40"/>
  <c r="S17" i="40" s="1"/>
  <c r="Q11" i="40"/>
  <c r="R11" i="40" s="1"/>
  <c r="F11" i="40"/>
  <c r="H11" i="40"/>
  <c r="H14" i="40"/>
  <c r="P16" i="40"/>
  <c r="H15" i="40"/>
  <c r="N15" i="40"/>
  <c r="R15" i="40"/>
  <c r="J15" i="40"/>
  <c r="P15" i="40"/>
  <c r="H13" i="40"/>
  <c r="N13" i="40"/>
  <c r="R13" i="40"/>
  <c r="F13" i="40"/>
  <c r="P11" i="40"/>
  <c r="J11" i="40"/>
  <c r="N9" i="40"/>
  <c r="P9" i="40"/>
  <c r="G32" i="40"/>
  <c r="M32" i="40"/>
  <c r="Q32" i="40"/>
  <c r="C32" i="40"/>
  <c r="P24" i="40"/>
  <c r="P26" i="40" s="1"/>
  <c r="F57" i="40"/>
  <c r="S30" i="40"/>
  <c r="T30" i="40" s="1"/>
  <c r="J57" i="40"/>
  <c r="D36" i="40"/>
  <c r="F36" i="40" s="1"/>
  <c r="S36" i="40"/>
  <c r="F31" i="40"/>
  <c r="P57" i="40"/>
  <c r="J31" i="40"/>
  <c r="C63" i="40"/>
  <c r="G63" i="40"/>
  <c r="D83" i="40"/>
  <c r="C48" i="40"/>
  <c r="S24" i="40"/>
  <c r="P31" i="40"/>
  <c r="D41" i="40"/>
  <c r="D48" i="40" s="1"/>
  <c r="G48" i="40"/>
  <c r="S44" i="40"/>
  <c r="T44" i="40" s="1"/>
  <c r="S46" i="40"/>
  <c r="T46" i="40" s="1"/>
  <c r="S47" i="40"/>
  <c r="T47" i="40" s="1"/>
  <c r="C53" i="40"/>
  <c r="E53" i="40"/>
  <c r="I53" i="40"/>
  <c r="O53" i="40"/>
  <c r="S62" i="40"/>
  <c r="Q63" i="40"/>
  <c r="C68" i="40"/>
  <c r="Q68" i="40"/>
  <c r="D78" i="40"/>
  <c r="H31" i="40"/>
  <c r="N31" i="40"/>
  <c r="R31" i="40"/>
  <c r="J24" i="40"/>
  <c r="J26" i="40" s="1"/>
  <c r="F30" i="40"/>
  <c r="H30" i="40"/>
  <c r="J30" i="40"/>
  <c r="N30" i="40"/>
  <c r="P30" i="40"/>
  <c r="S31" i="40"/>
  <c r="T31" i="40" s="1"/>
  <c r="M37" i="40"/>
  <c r="H42" i="40"/>
  <c r="R42" i="40"/>
  <c r="J44" i="40"/>
  <c r="P44" i="40"/>
  <c r="H45" i="40"/>
  <c r="N45" i="40"/>
  <c r="R45" i="40"/>
  <c r="J46" i="40"/>
  <c r="P46" i="40"/>
  <c r="N24" i="40"/>
  <c r="N26" i="40" s="1"/>
  <c r="J42" i="40"/>
  <c r="P42" i="40"/>
  <c r="H44" i="40"/>
  <c r="R44" i="40"/>
  <c r="F45" i="40"/>
  <c r="J45" i="40"/>
  <c r="P45" i="40"/>
  <c r="H46" i="40"/>
  <c r="R46" i="40"/>
  <c r="D58" i="40"/>
  <c r="H57" i="40"/>
  <c r="N57" i="40"/>
  <c r="R57" i="40"/>
  <c r="E73" i="40"/>
  <c r="I73" i="40"/>
  <c r="O73" i="40"/>
  <c r="S41" i="40"/>
  <c r="F42" i="40"/>
  <c r="N42" i="40"/>
  <c r="F44" i="40"/>
  <c r="N44" i="40"/>
  <c r="S45" i="40"/>
  <c r="T45" i="40" s="1"/>
  <c r="F46" i="40"/>
  <c r="N46" i="40"/>
  <c r="I48" i="40"/>
  <c r="M48" i="40"/>
  <c r="O48" i="40"/>
  <c r="Q48" i="40"/>
  <c r="F52" i="40"/>
  <c r="S57" i="40"/>
  <c r="C58" i="40"/>
  <c r="E58" i="40"/>
  <c r="G58" i="40"/>
  <c r="I58" i="40"/>
  <c r="M58" i="40"/>
  <c r="O58" i="40"/>
  <c r="Q58" i="40"/>
  <c r="D62" i="40"/>
  <c r="D63" i="40" s="1"/>
  <c r="E63" i="40"/>
  <c r="M63" i="40"/>
  <c r="S67" i="40"/>
  <c r="S72" i="40"/>
  <c r="H77" i="40"/>
  <c r="N77" i="40"/>
  <c r="R77" i="40"/>
  <c r="C78" i="40"/>
  <c r="G78" i="40"/>
  <c r="M78" i="40"/>
  <c r="Q78" i="40"/>
  <c r="F82" i="40"/>
  <c r="H82" i="40"/>
  <c r="J82" i="40"/>
  <c r="N82" i="40"/>
  <c r="P82" i="40"/>
  <c r="R82" i="40"/>
  <c r="C73" i="40"/>
  <c r="D72" i="40"/>
  <c r="D73" i="40" s="1"/>
  <c r="G73" i="40"/>
  <c r="H72" i="40"/>
  <c r="M73" i="40"/>
  <c r="Q73" i="40"/>
  <c r="F43" i="40"/>
  <c r="H43" i="40"/>
  <c r="J43" i="40"/>
  <c r="N43" i="40"/>
  <c r="P43" i="40"/>
  <c r="F47" i="40"/>
  <c r="H47" i="40"/>
  <c r="J47" i="40"/>
  <c r="N47" i="40"/>
  <c r="P47" i="40"/>
  <c r="S52" i="40"/>
  <c r="D67" i="40"/>
  <c r="D68" i="40" s="1"/>
  <c r="F77" i="40"/>
  <c r="J77" i="40"/>
  <c r="P77" i="40"/>
  <c r="S77" i="40"/>
  <c r="E78" i="40"/>
  <c r="I78" i="40"/>
  <c r="O78" i="40"/>
  <c r="C83" i="40"/>
  <c r="G83" i="40"/>
  <c r="M83" i="40"/>
  <c r="Q83" i="40"/>
  <c r="S87" i="40"/>
  <c r="S82" i="40"/>
  <c r="D87" i="40"/>
  <c r="D88" i="40" s="1"/>
  <c r="B23" i="39"/>
  <c r="B18" i="39"/>
  <c r="B27" i="39"/>
  <c r="B28" i="39"/>
  <c r="B29" i="39"/>
  <c r="B30" i="39"/>
  <c r="B31" i="39"/>
  <c r="B32" i="39"/>
  <c r="B33" i="39"/>
  <c r="B34" i="39"/>
  <c r="B35" i="39"/>
  <c r="B26" i="39"/>
  <c r="B208" i="39"/>
  <c r="Q207" i="39"/>
  <c r="O207" i="39"/>
  <c r="M207" i="39"/>
  <c r="I207" i="39"/>
  <c r="G207" i="39"/>
  <c r="E207" i="39"/>
  <c r="C207" i="39"/>
  <c r="D207" i="39" s="1"/>
  <c r="Q206" i="39"/>
  <c r="O206" i="39"/>
  <c r="M206" i="39"/>
  <c r="I206" i="39"/>
  <c r="G206" i="39"/>
  <c r="E206" i="39"/>
  <c r="C206" i="39"/>
  <c r="B202" i="39"/>
  <c r="Q201" i="39"/>
  <c r="O201" i="39"/>
  <c r="M201" i="39"/>
  <c r="I201" i="39"/>
  <c r="G201" i="39"/>
  <c r="E201" i="39"/>
  <c r="C201" i="39"/>
  <c r="D201" i="39" s="1"/>
  <c r="Q200" i="39"/>
  <c r="O200" i="39"/>
  <c r="M200" i="39"/>
  <c r="I200" i="39"/>
  <c r="G200" i="39"/>
  <c r="E200" i="39"/>
  <c r="C200" i="39"/>
  <c r="B196" i="39"/>
  <c r="Q195" i="39"/>
  <c r="O195" i="39"/>
  <c r="M195" i="39"/>
  <c r="I195" i="39"/>
  <c r="G195" i="39"/>
  <c r="E195" i="39"/>
  <c r="C195" i="39"/>
  <c r="D195" i="39" s="1"/>
  <c r="Q194" i="39"/>
  <c r="O194" i="39"/>
  <c r="M194" i="39"/>
  <c r="I194" i="39"/>
  <c r="G194" i="39"/>
  <c r="E194" i="39"/>
  <c r="C194" i="39"/>
  <c r="B190" i="39"/>
  <c r="Q189" i="39"/>
  <c r="O189" i="39"/>
  <c r="M189" i="39"/>
  <c r="I189" i="39"/>
  <c r="G189" i="39"/>
  <c r="E189" i="39"/>
  <c r="C189" i="39"/>
  <c r="D189" i="39" s="1"/>
  <c r="Q188" i="39"/>
  <c r="O188" i="39"/>
  <c r="M188" i="39"/>
  <c r="I188" i="39"/>
  <c r="G188" i="39"/>
  <c r="E188" i="39"/>
  <c r="C188" i="39"/>
  <c r="D188" i="39" s="1"/>
  <c r="Q187" i="39"/>
  <c r="O187" i="39"/>
  <c r="M187" i="39"/>
  <c r="I187" i="39"/>
  <c r="G187" i="39"/>
  <c r="E187" i="39"/>
  <c r="C187" i="39"/>
  <c r="D187" i="39" s="1"/>
  <c r="Q186" i="39"/>
  <c r="O186" i="39"/>
  <c r="M186" i="39"/>
  <c r="I186" i="39"/>
  <c r="G186" i="39"/>
  <c r="E186" i="39"/>
  <c r="C186" i="39"/>
  <c r="D186" i="39" s="1"/>
  <c r="Q185" i="39"/>
  <c r="O185" i="39"/>
  <c r="M185" i="39"/>
  <c r="I185" i="39"/>
  <c r="G185" i="39"/>
  <c r="E185" i="39"/>
  <c r="C185" i="39"/>
  <c r="D185" i="39" s="1"/>
  <c r="B181" i="39"/>
  <c r="Q180" i="39"/>
  <c r="O180" i="39"/>
  <c r="M180" i="39"/>
  <c r="I180" i="39"/>
  <c r="G180" i="39"/>
  <c r="E180" i="39"/>
  <c r="C180" i="39"/>
  <c r="D180" i="39" s="1"/>
  <c r="Q179" i="39"/>
  <c r="O179" i="39"/>
  <c r="M179" i="39"/>
  <c r="I179" i="39"/>
  <c r="G179" i="39"/>
  <c r="E179" i="39"/>
  <c r="C179" i="39"/>
  <c r="D179" i="39" s="1"/>
  <c r="Q178" i="39"/>
  <c r="Q35" i="39" s="1"/>
  <c r="O178" i="39"/>
  <c r="O35" i="39" s="1"/>
  <c r="M178" i="39"/>
  <c r="M35" i="39" s="1"/>
  <c r="I178" i="39"/>
  <c r="I35" i="39" s="1"/>
  <c r="G178" i="39"/>
  <c r="G35" i="39" s="1"/>
  <c r="E178" i="39"/>
  <c r="C178" i="39"/>
  <c r="D178" i="39" s="1"/>
  <c r="R178" i="39" s="1"/>
  <c r="Q177" i="39"/>
  <c r="Q34" i="39" s="1"/>
  <c r="O177" i="39"/>
  <c r="O34" i="39" s="1"/>
  <c r="M177" i="39"/>
  <c r="M34" i="39" s="1"/>
  <c r="I177" i="39"/>
  <c r="I34" i="39" s="1"/>
  <c r="G177" i="39"/>
  <c r="G34" i="39" s="1"/>
  <c r="E177" i="39"/>
  <c r="C177" i="39"/>
  <c r="D177" i="39" s="1"/>
  <c r="D34" i="39" s="1"/>
  <c r="Q176" i="39"/>
  <c r="Q33" i="39" s="1"/>
  <c r="O176" i="39"/>
  <c r="O33" i="39" s="1"/>
  <c r="M176" i="39"/>
  <c r="M33" i="39" s="1"/>
  <c r="I176" i="39"/>
  <c r="I33" i="39" s="1"/>
  <c r="G176" i="39"/>
  <c r="G33" i="39" s="1"/>
  <c r="E176" i="39"/>
  <c r="C176" i="39"/>
  <c r="D176" i="39" s="1"/>
  <c r="Q175" i="39"/>
  <c r="Q32" i="39" s="1"/>
  <c r="O175" i="39"/>
  <c r="O32" i="39" s="1"/>
  <c r="M175" i="39"/>
  <c r="M32" i="39" s="1"/>
  <c r="I175" i="39"/>
  <c r="I32" i="39" s="1"/>
  <c r="G175" i="39"/>
  <c r="G32" i="39" s="1"/>
  <c r="E175" i="39"/>
  <c r="C175" i="39"/>
  <c r="D175" i="39" s="1"/>
  <c r="D32" i="39" s="1"/>
  <c r="Q174" i="39"/>
  <c r="Q31" i="39" s="1"/>
  <c r="O174" i="39"/>
  <c r="O31" i="39" s="1"/>
  <c r="M174" i="39"/>
  <c r="M31" i="39" s="1"/>
  <c r="I174" i="39"/>
  <c r="I31" i="39" s="1"/>
  <c r="G174" i="39"/>
  <c r="G31" i="39" s="1"/>
  <c r="E174" i="39"/>
  <c r="C174" i="39"/>
  <c r="D174" i="39" s="1"/>
  <c r="Q173" i="39"/>
  <c r="Q30" i="39" s="1"/>
  <c r="O173" i="39"/>
  <c r="O30" i="39" s="1"/>
  <c r="M173" i="39"/>
  <c r="M30" i="39" s="1"/>
  <c r="I173" i="39"/>
  <c r="I30" i="39" s="1"/>
  <c r="G173" i="39"/>
  <c r="G30" i="39" s="1"/>
  <c r="E173" i="39"/>
  <c r="C173" i="39"/>
  <c r="D173" i="39" s="1"/>
  <c r="D30" i="39" s="1"/>
  <c r="Q172" i="39"/>
  <c r="Q29" i="39" s="1"/>
  <c r="O172" i="39"/>
  <c r="O29" i="39" s="1"/>
  <c r="M172" i="39"/>
  <c r="M29" i="39" s="1"/>
  <c r="I172" i="39"/>
  <c r="I29" i="39" s="1"/>
  <c r="G172" i="39"/>
  <c r="G29" i="39" s="1"/>
  <c r="E172" i="39"/>
  <c r="C172" i="39"/>
  <c r="D172" i="39" s="1"/>
  <c r="Q171" i="39"/>
  <c r="Q28" i="39" s="1"/>
  <c r="O171" i="39"/>
  <c r="O28" i="39" s="1"/>
  <c r="M171" i="39"/>
  <c r="M28" i="39" s="1"/>
  <c r="I171" i="39"/>
  <c r="I28" i="39" s="1"/>
  <c r="G171" i="39"/>
  <c r="G28" i="39" s="1"/>
  <c r="E171" i="39"/>
  <c r="C171" i="39"/>
  <c r="D171" i="39" s="1"/>
  <c r="D28" i="39" s="1"/>
  <c r="Q170" i="39"/>
  <c r="Q27" i="39" s="1"/>
  <c r="O170" i="39"/>
  <c r="O27" i="39" s="1"/>
  <c r="M170" i="39"/>
  <c r="M27" i="39" s="1"/>
  <c r="I170" i="39"/>
  <c r="I27" i="39" s="1"/>
  <c r="G170" i="39"/>
  <c r="G27" i="39" s="1"/>
  <c r="E170" i="39"/>
  <c r="C170" i="39"/>
  <c r="D170" i="39" s="1"/>
  <c r="R170" i="39" s="1"/>
  <c r="Q169" i="39"/>
  <c r="Q26" i="39" s="1"/>
  <c r="O169" i="39"/>
  <c r="O26" i="39" s="1"/>
  <c r="M169" i="39"/>
  <c r="I169" i="39"/>
  <c r="I26" i="39" s="1"/>
  <c r="G169" i="39"/>
  <c r="E169" i="39"/>
  <c r="C169" i="39"/>
  <c r="C26" i="39" s="1"/>
  <c r="B165" i="39"/>
  <c r="Q164" i="39"/>
  <c r="O164" i="39"/>
  <c r="M164" i="39"/>
  <c r="I164" i="39"/>
  <c r="G164" i="39"/>
  <c r="E164" i="39"/>
  <c r="C164" i="39"/>
  <c r="B160" i="39"/>
  <c r="Q159" i="39"/>
  <c r="O159" i="39"/>
  <c r="M159" i="39"/>
  <c r="I159" i="39"/>
  <c r="G159" i="39"/>
  <c r="E159" i="39"/>
  <c r="C159" i="39"/>
  <c r="D159" i="39" s="1"/>
  <c r="Q158" i="39"/>
  <c r="O158" i="39"/>
  <c r="M158" i="39"/>
  <c r="I158" i="39"/>
  <c r="G158" i="39"/>
  <c r="E158" i="39"/>
  <c r="C158" i="39"/>
  <c r="D158" i="39" s="1"/>
  <c r="Q157" i="39"/>
  <c r="O157" i="39"/>
  <c r="M157" i="39"/>
  <c r="I157" i="39"/>
  <c r="G157" i="39"/>
  <c r="E157" i="39"/>
  <c r="C157" i="39"/>
  <c r="B153" i="39"/>
  <c r="Q152" i="39"/>
  <c r="O152" i="39"/>
  <c r="M152" i="39"/>
  <c r="I152" i="39"/>
  <c r="G152" i="39"/>
  <c r="E152" i="39"/>
  <c r="C152" i="39"/>
  <c r="D152" i="39" s="1"/>
  <c r="Q151" i="39"/>
  <c r="O151" i="39"/>
  <c r="M151" i="39"/>
  <c r="I151" i="39"/>
  <c r="G151" i="39"/>
  <c r="E151" i="39"/>
  <c r="C151" i="39"/>
  <c r="D151" i="39" s="1"/>
  <c r="Q150" i="39"/>
  <c r="O150" i="39"/>
  <c r="M150" i="39"/>
  <c r="I150" i="39"/>
  <c r="G150" i="39"/>
  <c r="E150" i="39"/>
  <c r="C150" i="39"/>
  <c r="D150" i="39" s="1"/>
  <c r="B146" i="39"/>
  <c r="Q145" i="39"/>
  <c r="Q17" i="39" s="1"/>
  <c r="O145" i="39"/>
  <c r="O17" i="39" s="1"/>
  <c r="M145" i="39"/>
  <c r="M17" i="39" s="1"/>
  <c r="I145" i="39"/>
  <c r="I17" i="39" s="1"/>
  <c r="G145" i="39"/>
  <c r="G17" i="39" s="1"/>
  <c r="E145" i="39"/>
  <c r="C145" i="39"/>
  <c r="C17" i="39" s="1"/>
  <c r="B141" i="39"/>
  <c r="Q140" i="39"/>
  <c r="Q16" i="39" s="1"/>
  <c r="O140" i="39"/>
  <c r="O16" i="39" s="1"/>
  <c r="M140" i="39"/>
  <c r="M16" i="39" s="1"/>
  <c r="I140" i="39"/>
  <c r="I16" i="39" s="1"/>
  <c r="G140" i="39"/>
  <c r="G16" i="39" s="1"/>
  <c r="E140" i="39"/>
  <c r="C140" i="39"/>
  <c r="D140" i="39" s="1"/>
  <c r="D16" i="39" s="1"/>
  <c r="Q139" i="39"/>
  <c r="Q15" i="39" s="1"/>
  <c r="O139" i="39"/>
  <c r="O15" i="39" s="1"/>
  <c r="M139" i="39"/>
  <c r="M15" i="39" s="1"/>
  <c r="I139" i="39"/>
  <c r="I15" i="39" s="1"/>
  <c r="G139" i="39"/>
  <c r="G15" i="39" s="1"/>
  <c r="E139" i="39"/>
  <c r="C139" i="39"/>
  <c r="D139" i="39" s="1"/>
  <c r="Q138" i="39"/>
  <c r="Q14" i="39" s="1"/>
  <c r="O138" i="39"/>
  <c r="O14" i="39" s="1"/>
  <c r="M138" i="39"/>
  <c r="M14" i="39" s="1"/>
  <c r="I138" i="39"/>
  <c r="I14" i="39" s="1"/>
  <c r="G138" i="39"/>
  <c r="G14" i="39" s="1"/>
  <c r="E138" i="39"/>
  <c r="C138" i="39"/>
  <c r="C14" i="39" s="1"/>
  <c r="B134" i="39"/>
  <c r="Q133" i="39"/>
  <c r="Q13" i="39" s="1"/>
  <c r="O133" i="39"/>
  <c r="O13" i="39" s="1"/>
  <c r="M133" i="39"/>
  <c r="M13" i="39" s="1"/>
  <c r="I133" i="39"/>
  <c r="I13" i="39" s="1"/>
  <c r="G133" i="39"/>
  <c r="G13" i="39" s="1"/>
  <c r="E133" i="39"/>
  <c r="C133" i="39"/>
  <c r="D133" i="39" s="1"/>
  <c r="Q132" i="39"/>
  <c r="O132" i="39"/>
  <c r="M132" i="39"/>
  <c r="I132" i="39"/>
  <c r="G132" i="39"/>
  <c r="E132" i="39"/>
  <c r="C132" i="39"/>
  <c r="D132" i="39" s="1"/>
  <c r="Q131" i="39"/>
  <c r="Q12" i="39" s="1"/>
  <c r="O131" i="39"/>
  <c r="O12" i="39" s="1"/>
  <c r="M131" i="39"/>
  <c r="M12" i="39" s="1"/>
  <c r="I131" i="39"/>
  <c r="I12" i="39" s="1"/>
  <c r="G131" i="39"/>
  <c r="G12" i="39" s="1"/>
  <c r="E131" i="39"/>
  <c r="C131" i="39"/>
  <c r="D131" i="39" s="1"/>
  <c r="R131" i="39" s="1"/>
  <c r="Q130" i="39"/>
  <c r="O130" i="39"/>
  <c r="M130" i="39"/>
  <c r="I130" i="39"/>
  <c r="G130" i="39"/>
  <c r="E130" i="39"/>
  <c r="C130" i="39"/>
  <c r="D130" i="39" s="1"/>
  <c r="Q129" i="39"/>
  <c r="O129" i="39"/>
  <c r="M129" i="39"/>
  <c r="I129" i="39"/>
  <c r="G129" i="39"/>
  <c r="E129" i="39"/>
  <c r="C129" i="39"/>
  <c r="D129" i="39" s="1"/>
  <c r="R129" i="39" s="1"/>
  <c r="Q128" i="39"/>
  <c r="O128" i="39"/>
  <c r="M128" i="39"/>
  <c r="I128" i="39"/>
  <c r="G128" i="39"/>
  <c r="E128" i="39"/>
  <c r="C128" i="39"/>
  <c r="D128" i="39" s="1"/>
  <c r="B124" i="39"/>
  <c r="Q123" i="39"/>
  <c r="O123" i="39"/>
  <c r="M123" i="39"/>
  <c r="I123" i="39"/>
  <c r="G123" i="39"/>
  <c r="E123" i="39"/>
  <c r="C123" i="39"/>
  <c r="D123" i="39" s="1"/>
  <c r="Q122" i="39"/>
  <c r="O122" i="39"/>
  <c r="M122" i="39"/>
  <c r="I122" i="39"/>
  <c r="G122" i="39"/>
  <c r="E122" i="39"/>
  <c r="C122" i="39"/>
  <c r="D122" i="39" s="1"/>
  <c r="Q121" i="39"/>
  <c r="O121" i="39"/>
  <c r="M121" i="39"/>
  <c r="I121" i="39"/>
  <c r="G121" i="39"/>
  <c r="E121" i="39"/>
  <c r="C121" i="39"/>
  <c r="D121" i="39" s="1"/>
  <c r="B117" i="39"/>
  <c r="Q116" i="39"/>
  <c r="O116" i="39"/>
  <c r="M116" i="39"/>
  <c r="I116" i="39"/>
  <c r="G116" i="39"/>
  <c r="E116" i="39"/>
  <c r="C116" i="39"/>
  <c r="D116" i="39" s="1"/>
  <c r="Q115" i="39"/>
  <c r="O115" i="39"/>
  <c r="M115" i="39"/>
  <c r="I115" i="39"/>
  <c r="G115" i="39"/>
  <c r="E115" i="39"/>
  <c r="C115" i="39"/>
  <c r="D115" i="39" s="1"/>
  <c r="Q114" i="39"/>
  <c r="O114" i="39"/>
  <c r="M114" i="39"/>
  <c r="I114" i="39"/>
  <c r="G114" i="39"/>
  <c r="E114" i="39"/>
  <c r="C114" i="39"/>
  <c r="D114" i="39" s="1"/>
  <c r="B110" i="39"/>
  <c r="Q109" i="39"/>
  <c r="O109" i="39"/>
  <c r="M109" i="39"/>
  <c r="I109" i="39"/>
  <c r="G109" i="39"/>
  <c r="E109" i="39"/>
  <c r="C109" i="39"/>
  <c r="D109" i="39" s="1"/>
  <c r="R109" i="39" s="1"/>
  <c r="Q108" i="39"/>
  <c r="O108" i="39"/>
  <c r="M108" i="39"/>
  <c r="I108" i="39"/>
  <c r="G108" i="39"/>
  <c r="E108" i="39"/>
  <c r="C108" i="39"/>
  <c r="D108" i="39" s="1"/>
  <c r="Q107" i="39"/>
  <c r="O107" i="39"/>
  <c r="M107" i="39"/>
  <c r="I107" i="39"/>
  <c r="G107" i="39"/>
  <c r="E107" i="39"/>
  <c r="C107" i="39"/>
  <c r="D107" i="39" s="1"/>
  <c r="B103" i="39"/>
  <c r="Q102" i="39"/>
  <c r="O102" i="39"/>
  <c r="M102" i="39"/>
  <c r="I102" i="39"/>
  <c r="G102" i="39"/>
  <c r="E102" i="39"/>
  <c r="C102" i="39"/>
  <c r="D102" i="39" s="1"/>
  <c r="B98" i="39"/>
  <c r="Q97" i="39"/>
  <c r="O97" i="39"/>
  <c r="M97" i="39"/>
  <c r="I97" i="39"/>
  <c r="G97" i="39"/>
  <c r="E97" i="39"/>
  <c r="C97" i="39"/>
  <c r="D97" i="39" s="1"/>
  <c r="Q96" i="39"/>
  <c r="O96" i="39"/>
  <c r="M96" i="39"/>
  <c r="I96" i="39"/>
  <c r="G96" i="39"/>
  <c r="E96" i="39"/>
  <c r="C96" i="39"/>
  <c r="D96" i="39" s="1"/>
  <c r="Q95" i="39"/>
  <c r="O95" i="39"/>
  <c r="M95" i="39"/>
  <c r="I95" i="39"/>
  <c r="G95" i="39"/>
  <c r="E95" i="39"/>
  <c r="C95" i="39"/>
  <c r="D95" i="39" s="1"/>
  <c r="B91" i="39"/>
  <c r="Q90" i="39"/>
  <c r="O90" i="39"/>
  <c r="M90" i="39"/>
  <c r="I90" i="39"/>
  <c r="G90" i="39"/>
  <c r="E90" i="39"/>
  <c r="C90" i="39"/>
  <c r="D90" i="39" s="1"/>
  <c r="Q89" i="39"/>
  <c r="Q11" i="39" s="1"/>
  <c r="O89" i="39"/>
  <c r="O11" i="39" s="1"/>
  <c r="M89" i="39"/>
  <c r="M11" i="39" s="1"/>
  <c r="I89" i="39"/>
  <c r="I11" i="39" s="1"/>
  <c r="G89" i="39"/>
  <c r="G11" i="39" s="1"/>
  <c r="E89" i="39"/>
  <c r="C89" i="39"/>
  <c r="D89" i="39" s="1"/>
  <c r="D11" i="39" s="1"/>
  <c r="Q88" i="39"/>
  <c r="O88" i="39"/>
  <c r="M88" i="39"/>
  <c r="I88" i="39"/>
  <c r="G88" i="39"/>
  <c r="E88" i="39"/>
  <c r="C88" i="39"/>
  <c r="D88" i="39" s="1"/>
  <c r="Q87" i="39"/>
  <c r="O87" i="39"/>
  <c r="M87" i="39"/>
  <c r="I87" i="39"/>
  <c r="G87" i="39"/>
  <c r="E87" i="39"/>
  <c r="C87" i="39"/>
  <c r="D87" i="39" s="1"/>
  <c r="B83" i="39"/>
  <c r="Q82" i="39"/>
  <c r="O82" i="39"/>
  <c r="M82" i="39"/>
  <c r="I82" i="39"/>
  <c r="G82" i="39"/>
  <c r="E82" i="39"/>
  <c r="C82" i="39"/>
  <c r="D82" i="39" s="1"/>
  <c r="Q81" i="39"/>
  <c r="O81" i="39"/>
  <c r="M81" i="39"/>
  <c r="I81" i="39"/>
  <c r="G81" i="39"/>
  <c r="E81" i="39"/>
  <c r="C81" i="39"/>
  <c r="D81" i="39" s="1"/>
  <c r="Q80" i="39"/>
  <c r="O80" i="39"/>
  <c r="M80" i="39"/>
  <c r="I80" i="39"/>
  <c r="G80" i="39"/>
  <c r="E80" i="39"/>
  <c r="C80" i="39"/>
  <c r="D80" i="39" s="1"/>
  <c r="Q79" i="39"/>
  <c r="O79" i="39"/>
  <c r="M79" i="39"/>
  <c r="I79" i="39"/>
  <c r="G79" i="39"/>
  <c r="E79" i="39"/>
  <c r="C79" i="39"/>
  <c r="D79" i="39" s="1"/>
  <c r="B75" i="39"/>
  <c r="Q74" i="39"/>
  <c r="O74" i="39"/>
  <c r="M74" i="39"/>
  <c r="I74" i="39"/>
  <c r="G74" i="39"/>
  <c r="E74" i="39"/>
  <c r="C74" i="39"/>
  <c r="D74" i="39" s="1"/>
  <c r="Q73" i="39"/>
  <c r="O73" i="39"/>
  <c r="M73" i="39"/>
  <c r="I73" i="39"/>
  <c r="G73" i="39"/>
  <c r="E73" i="39"/>
  <c r="C73" i="39"/>
  <c r="D73" i="39" s="1"/>
  <c r="Q72" i="39"/>
  <c r="O72" i="39"/>
  <c r="M72" i="39"/>
  <c r="I72" i="39"/>
  <c r="G72" i="39"/>
  <c r="E72" i="39"/>
  <c r="C72" i="39"/>
  <c r="D72" i="39" s="1"/>
  <c r="Q71" i="39"/>
  <c r="O71" i="39"/>
  <c r="M71" i="39"/>
  <c r="I71" i="39"/>
  <c r="G71" i="39"/>
  <c r="E71" i="39"/>
  <c r="C71" i="39"/>
  <c r="D71" i="39" s="1"/>
  <c r="Q70" i="39"/>
  <c r="O70" i="39"/>
  <c r="M70" i="39"/>
  <c r="I70" i="39"/>
  <c r="G70" i="39"/>
  <c r="E70" i="39"/>
  <c r="K70" i="39" s="1"/>
  <c r="C70" i="39"/>
  <c r="B66" i="39"/>
  <c r="Q65" i="39"/>
  <c r="O65" i="39"/>
  <c r="M65" i="39"/>
  <c r="I65" i="39"/>
  <c r="G65" i="39"/>
  <c r="E65" i="39"/>
  <c r="C65" i="39"/>
  <c r="D65" i="39" s="1"/>
  <c r="Q64" i="39"/>
  <c r="O64" i="39"/>
  <c r="M64" i="39"/>
  <c r="I64" i="39"/>
  <c r="G64" i="39"/>
  <c r="E64" i="39"/>
  <c r="C64" i="39"/>
  <c r="D64" i="39" s="1"/>
  <c r="Q63" i="39"/>
  <c r="O63" i="39"/>
  <c r="M63" i="39"/>
  <c r="I63" i="39"/>
  <c r="G63" i="39"/>
  <c r="E63" i="39"/>
  <c r="C63" i="39"/>
  <c r="D63" i="39" s="1"/>
  <c r="Q62" i="39"/>
  <c r="O62" i="39"/>
  <c r="M62" i="39"/>
  <c r="I62" i="39"/>
  <c r="G62" i="39"/>
  <c r="E62" i="39"/>
  <c r="C62" i="39"/>
  <c r="D62" i="39" s="1"/>
  <c r="B58" i="39"/>
  <c r="Q57" i="39"/>
  <c r="O57" i="39"/>
  <c r="M57" i="39"/>
  <c r="I57" i="39"/>
  <c r="G57" i="39"/>
  <c r="E57" i="39"/>
  <c r="C57" i="39"/>
  <c r="D57" i="39" s="1"/>
  <c r="D58" i="39" s="1"/>
  <c r="B53" i="39"/>
  <c r="Q52" i="39"/>
  <c r="O52" i="39"/>
  <c r="M52" i="39"/>
  <c r="I52" i="39"/>
  <c r="G52" i="39"/>
  <c r="E52" i="39"/>
  <c r="C52" i="39"/>
  <c r="D52" i="39" s="1"/>
  <c r="Q51" i="39"/>
  <c r="O51" i="39"/>
  <c r="M51" i="39"/>
  <c r="I51" i="39"/>
  <c r="G51" i="39"/>
  <c r="E51" i="39"/>
  <c r="C51" i="39"/>
  <c r="D51" i="39" s="1"/>
  <c r="Q50" i="39"/>
  <c r="O50" i="39"/>
  <c r="M50" i="39"/>
  <c r="I50" i="39"/>
  <c r="G50" i="39"/>
  <c r="E50" i="39"/>
  <c r="C50" i="39"/>
  <c r="D50" i="39" s="1"/>
  <c r="Q49" i="39"/>
  <c r="O49" i="39"/>
  <c r="M49" i="39"/>
  <c r="I49" i="39"/>
  <c r="G49" i="39"/>
  <c r="E49" i="39"/>
  <c r="C49" i="39"/>
  <c r="D49" i="39" s="1"/>
  <c r="B45" i="39"/>
  <c r="Q44" i="39"/>
  <c r="O44" i="39"/>
  <c r="M44" i="39"/>
  <c r="I44" i="39"/>
  <c r="G44" i="39"/>
  <c r="E44" i="39"/>
  <c r="C44" i="39"/>
  <c r="D44" i="39" s="1"/>
  <c r="Q43" i="39"/>
  <c r="O43" i="39"/>
  <c r="M43" i="39"/>
  <c r="I43" i="39"/>
  <c r="G43" i="39"/>
  <c r="E43" i="39"/>
  <c r="C43" i="39"/>
  <c r="D43" i="39" s="1"/>
  <c r="H43" i="39" s="1"/>
  <c r="Q42" i="39"/>
  <c r="O42" i="39"/>
  <c r="M42" i="39"/>
  <c r="I42" i="39"/>
  <c r="G42" i="39"/>
  <c r="E42" i="39"/>
  <c r="C42" i="39"/>
  <c r="D42" i="39" s="1"/>
  <c r="Q41" i="39"/>
  <c r="O41" i="39"/>
  <c r="M41" i="39"/>
  <c r="I41" i="39"/>
  <c r="G41" i="39"/>
  <c r="E41" i="39"/>
  <c r="C41" i="39"/>
  <c r="D41" i="39" s="1"/>
  <c r="Q40" i="39"/>
  <c r="Q6" i="39" s="1"/>
  <c r="O40" i="39"/>
  <c r="O6" i="39" s="1"/>
  <c r="M40" i="39"/>
  <c r="M6" i="39" s="1"/>
  <c r="I40" i="39"/>
  <c r="I6" i="39" s="1"/>
  <c r="G40" i="39"/>
  <c r="G6" i="39" s="1"/>
  <c r="E40" i="39"/>
  <c r="C40" i="39"/>
  <c r="D40" i="39" s="1"/>
  <c r="D6" i="39" s="1"/>
  <c r="E56" i="34"/>
  <c r="F56" i="34" s="1"/>
  <c r="G56" i="34"/>
  <c r="H56" i="34" s="1"/>
  <c r="I56" i="34"/>
  <c r="J56" i="34" s="1"/>
  <c r="K56" i="34"/>
  <c r="L56" i="34" s="1"/>
  <c r="M56" i="34"/>
  <c r="N56" i="34" s="1"/>
  <c r="C56" i="34"/>
  <c r="D56" i="34" s="1"/>
  <c r="Q57" i="38"/>
  <c r="O57" i="38"/>
  <c r="M57" i="38"/>
  <c r="I57" i="38"/>
  <c r="G57" i="38"/>
  <c r="E57" i="38"/>
  <c r="D57" i="38"/>
  <c r="M69" i="34"/>
  <c r="N69" i="34" s="1"/>
  <c r="M70" i="34"/>
  <c r="N70" i="34" s="1"/>
  <c r="K69" i="34"/>
  <c r="L69" i="34" s="1"/>
  <c r="K70" i="34"/>
  <c r="I69" i="34"/>
  <c r="O69" i="34" s="1"/>
  <c r="P69" i="34" s="1"/>
  <c r="I70" i="34"/>
  <c r="J70" i="34" s="1"/>
  <c r="G69" i="34"/>
  <c r="H69" i="34" s="1"/>
  <c r="G70" i="34"/>
  <c r="H70" i="34" s="1"/>
  <c r="E69" i="34"/>
  <c r="F69" i="34" s="1"/>
  <c r="E70" i="34"/>
  <c r="F70" i="34" s="1"/>
  <c r="C69" i="34"/>
  <c r="D69" i="34" s="1"/>
  <c r="C70" i="34"/>
  <c r="Q71" i="38"/>
  <c r="Q72" i="38"/>
  <c r="O71" i="38"/>
  <c r="O72" i="38"/>
  <c r="M71" i="38"/>
  <c r="M72" i="38"/>
  <c r="I71" i="38"/>
  <c r="I72" i="38"/>
  <c r="G71" i="38"/>
  <c r="G72" i="38"/>
  <c r="E71" i="38"/>
  <c r="E72" i="38"/>
  <c r="S71" i="38"/>
  <c r="D71" i="38"/>
  <c r="D72" i="38"/>
  <c r="K71" i="38" l="1"/>
  <c r="Q70" i="34"/>
  <c r="N96" i="39"/>
  <c r="N72" i="40"/>
  <c r="H52" i="40"/>
  <c r="H10" i="40"/>
  <c r="K25" i="41"/>
  <c r="K90" i="41"/>
  <c r="F15" i="41"/>
  <c r="F26" i="41"/>
  <c r="S72" i="38"/>
  <c r="T72" i="38" s="1"/>
  <c r="F17" i="40"/>
  <c r="E20" i="41"/>
  <c r="R150" i="39"/>
  <c r="R186" i="39"/>
  <c r="D53" i="40"/>
  <c r="N32" i="40"/>
  <c r="T21" i="41"/>
  <c r="R139" i="39"/>
  <c r="R152" i="39"/>
  <c r="R188" i="39"/>
  <c r="R52" i="40"/>
  <c r="R53" i="40" s="1"/>
  <c r="R114" i="39"/>
  <c r="R174" i="39"/>
  <c r="P52" i="40"/>
  <c r="T17" i="40"/>
  <c r="N6" i="40"/>
  <c r="P84" i="41"/>
  <c r="K12" i="41"/>
  <c r="R72" i="40"/>
  <c r="N52" i="40"/>
  <c r="R121" i="39"/>
  <c r="R172" i="39"/>
  <c r="K72" i="38"/>
  <c r="Q69" i="34"/>
  <c r="R107" i="39"/>
  <c r="R116" i="39"/>
  <c r="R158" i="39"/>
  <c r="R176" i="39"/>
  <c r="C36" i="41"/>
  <c r="F15" i="40"/>
  <c r="F22" i="41"/>
  <c r="R32" i="40"/>
  <c r="E11" i="41"/>
  <c r="H23" i="41"/>
  <c r="P13" i="40"/>
  <c r="L13" i="41"/>
  <c r="K88" i="39"/>
  <c r="L88" i="39" s="1"/>
  <c r="F12" i="40"/>
  <c r="K81" i="39"/>
  <c r="K49" i="39"/>
  <c r="L49" i="39" s="1"/>
  <c r="K51" i="39"/>
  <c r="F9" i="40"/>
  <c r="S13" i="42"/>
  <c r="J10" i="42"/>
  <c r="S7" i="42"/>
  <c r="K90" i="39"/>
  <c r="K95" i="39"/>
  <c r="K97" i="39"/>
  <c r="L97" i="39" s="1"/>
  <c r="K109" i="39"/>
  <c r="K116" i="39"/>
  <c r="K128" i="39"/>
  <c r="K130" i="39"/>
  <c r="L130" i="39" s="1"/>
  <c r="N41" i="40"/>
  <c r="N48" i="40" s="1"/>
  <c r="P41" i="40"/>
  <c r="P48" i="40" s="1"/>
  <c r="F41" i="40"/>
  <c r="F48" i="40" s="1"/>
  <c r="J36" i="40"/>
  <c r="J32" i="40"/>
  <c r="F32" i="40"/>
  <c r="H41" i="40"/>
  <c r="H48" i="40" s="1"/>
  <c r="R41" i="40"/>
  <c r="R48" i="40" s="1"/>
  <c r="J41" i="40"/>
  <c r="J48" i="40" s="1"/>
  <c r="K132" i="39"/>
  <c r="L132" i="39" s="1"/>
  <c r="I21" i="39"/>
  <c r="D22" i="39"/>
  <c r="G22" i="39"/>
  <c r="M22" i="39"/>
  <c r="J12" i="40"/>
  <c r="K201" i="39"/>
  <c r="B36" i="39"/>
  <c r="C19" i="40"/>
  <c r="K24" i="41"/>
  <c r="L24" i="41" s="1"/>
  <c r="L90" i="39"/>
  <c r="K42" i="39"/>
  <c r="L42" i="39" s="1"/>
  <c r="K44" i="39"/>
  <c r="L44" i="39" s="1"/>
  <c r="H24" i="40"/>
  <c r="H26" i="40" s="1"/>
  <c r="R24" i="40"/>
  <c r="R26" i="40" s="1"/>
  <c r="F24" i="40"/>
  <c r="F26" i="40" s="1"/>
  <c r="R6" i="40"/>
  <c r="E8" i="41"/>
  <c r="K65" i="39"/>
  <c r="L65" i="39" s="1"/>
  <c r="K180" i="39"/>
  <c r="L180" i="39" s="1"/>
  <c r="K185" i="39"/>
  <c r="S36" i="41"/>
  <c r="L72" i="38"/>
  <c r="L90" i="41"/>
  <c r="N17" i="40"/>
  <c r="O70" i="34"/>
  <c r="P70" i="34" s="1"/>
  <c r="H8" i="40"/>
  <c r="P12" i="40"/>
  <c r="H12" i="40"/>
  <c r="P17" i="40"/>
  <c r="R17" i="40"/>
  <c r="R18" i="40"/>
  <c r="P18" i="40"/>
  <c r="J18" i="40"/>
  <c r="S30" i="41"/>
  <c r="T30" i="41" s="1"/>
  <c r="L109" i="39"/>
  <c r="L71" i="38"/>
  <c r="D70" i="34"/>
  <c r="L70" i="34"/>
  <c r="K52" i="39"/>
  <c r="L52" i="39" s="1"/>
  <c r="K64" i="39"/>
  <c r="L64" i="39" s="1"/>
  <c r="K96" i="39"/>
  <c r="L96" i="39" s="1"/>
  <c r="K108" i="39"/>
  <c r="L108" i="39" s="1"/>
  <c r="K152" i="39"/>
  <c r="L152" i="39" s="1"/>
  <c r="K207" i="39"/>
  <c r="L207" i="39" s="1"/>
  <c r="J9" i="40"/>
  <c r="R9" i="40"/>
  <c r="J16" i="40"/>
  <c r="H16" i="40"/>
  <c r="N16" i="40"/>
  <c r="R10" i="40"/>
  <c r="S10" i="42"/>
  <c r="S9" i="42"/>
  <c r="O21" i="39"/>
  <c r="S14" i="41"/>
  <c r="P32" i="40"/>
  <c r="F12" i="41"/>
  <c r="J12" i="41"/>
  <c r="H12" i="41"/>
  <c r="N12" i="41"/>
  <c r="P12" i="41"/>
  <c r="F84" i="41"/>
  <c r="N58" i="41"/>
  <c r="F18" i="41"/>
  <c r="S11" i="41"/>
  <c r="C11" i="41"/>
  <c r="E33" i="41"/>
  <c r="E36" i="41"/>
  <c r="R30" i="41"/>
  <c r="R51" i="41"/>
  <c r="L25" i="41"/>
  <c r="L18" i="41"/>
  <c r="S29" i="41"/>
  <c r="T29" i="41" s="1"/>
  <c r="T15" i="41"/>
  <c r="L19" i="41"/>
  <c r="J69" i="34"/>
  <c r="K14" i="41"/>
  <c r="J147" i="41"/>
  <c r="K200" i="39"/>
  <c r="K202" i="39" s="1"/>
  <c r="K194" i="39"/>
  <c r="K189" i="39"/>
  <c r="L189" i="39" s="1"/>
  <c r="K187" i="39"/>
  <c r="L187" i="39" s="1"/>
  <c r="K179" i="39"/>
  <c r="L179" i="39" s="1"/>
  <c r="K164" i="39"/>
  <c r="K165" i="39" s="1"/>
  <c r="K159" i="39"/>
  <c r="L159" i="39" s="1"/>
  <c r="K158" i="39"/>
  <c r="L158" i="39" s="1"/>
  <c r="K157" i="39"/>
  <c r="K151" i="39"/>
  <c r="K150" i="39"/>
  <c r="L150" i="39" s="1"/>
  <c r="K123" i="39"/>
  <c r="L123" i="39" s="1"/>
  <c r="K122" i="39"/>
  <c r="L122" i="39" s="1"/>
  <c r="K115" i="39"/>
  <c r="L115" i="39" s="1"/>
  <c r="K107" i="39"/>
  <c r="K102" i="39"/>
  <c r="K103" i="39" s="1"/>
  <c r="L72" i="41"/>
  <c r="K82" i="39"/>
  <c r="L82" i="39" s="1"/>
  <c r="K80" i="39"/>
  <c r="K79" i="39"/>
  <c r="L79" i="39" s="1"/>
  <c r="K74" i="39"/>
  <c r="L74" i="39" s="1"/>
  <c r="K73" i="39"/>
  <c r="K72" i="39"/>
  <c r="L72" i="39" s="1"/>
  <c r="K71" i="39"/>
  <c r="K57" i="38"/>
  <c r="L57" i="38" s="1"/>
  <c r="K63" i="39"/>
  <c r="L63" i="39" s="1"/>
  <c r="K62" i="39"/>
  <c r="L62" i="39" s="1"/>
  <c r="K57" i="39"/>
  <c r="L57" i="39" s="1"/>
  <c r="L58" i="39" s="1"/>
  <c r="K43" i="39"/>
  <c r="L43" i="39" s="1"/>
  <c r="H6" i="40"/>
  <c r="K72" i="41"/>
  <c r="D19" i="40"/>
  <c r="P8" i="40"/>
  <c r="R8" i="40"/>
  <c r="L24" i="40"/>
  <c r="L26" i="40" s="1"/>
  <c r="T24" i="40"/>
  <c r="T26" i="40" s="1"/>
  <c r="S26" i="40"/>
  <c r="T12" i="40"/>
  <c r="L12" i="40"/>
  <c r="K11" i="40"/>
  <c r="L11" i="40" s="1"/>
  <c r="T16" i="40"/>
  <c r="K10" i="40"/>
  <c r="L10" i="40" s="1"/>
  <c r="K6" i="40"/>
  <c r="K8" i="40"/>
  <c r="L8" i="40" s="1"/>
  <c r="T9" i="40"/>
  <c r="L9" i="40"/>
  <c r="L6" i="40"/>
  <c r="K41" i="39"/>
  <c r="L41" i="39" s="1"/>
  <c r="K58" i="41"/>
  <c r="L12" i="41"/>
  <c r="L55" i="41"/>
  <c r="L58" i="41" s="1"/>
  <c r="K33" i="41"/>
  <c r="K78" i="41"/>
  <c r="L76" i="41"/>
  <c r="L78" i="41" s="1"/>
  <c r="K45" i="41"/>
  <c r="L43" i="41"/>
  <c r="L45" i="41" s="1"/>
  <c r="K36" i="41"/>
  <c r="K20" i="41"/>
  <c r="K8" i="41"/>
  <c r="J141" i="41"/>
  <c r="H84" i="41"/>
  <c r="H58" i="41"/>
  <c r="K28" i="41"/>
  <c r="L28" i="41" s="1"/>
  <c r="R14" i="41"/>
  <c r="N14" i="41"/>
  <c r="K21" i="41"/>
  <c r="K13" i="41"/>
  <c r="L35" i="41"/>
  <c r="K27" i="41"/>
  <c r="L27" i="41" s="1"/>
  <c r="L32" i="41"/>
  <c r="K30" i="41"/>
  <c r="L30" i="41" s="1"/>
  <c r="K29" i="41"/>
  <c r="L29" i="41" s="1"/>
  <c r="K26" i="41"/>
  <c r="L26" i="41" s="1"/>
  <c r="K23" i="41"/>
  <c r="L23" i="41" s="1"/>
  <c r="K22" i="41"/>
  <c r="L22" i="41" s="1"/>
  <c r="L10" i="41"/>
  <c r="K147" i="41"/>
  <c r="L145" i="41"/>
  <c r="L147" i="41" s="1"/>
  <c r="K120" i="41"/>
  <c r="L119" i="41"/>
  <c r="L120" i="41" s="1"/>
  <c r="E17" i="41"/>
  <c r="K15" i="41"/>
  <c r="L15" i="41" s="1"/>
  <c r="K11" i="41"/>
  <c r="K141" i="41"/>
  <c r="L139" i="41"/>
  <c r="L141" i="41" s="1"/>
  <c r="K135" i="41"/>
  <c r="L134" i="41"/>
  <c r="L135" i="41" s="1"/>
  <c r="K130" i="41"/>
  <c r="L129" i="41"/>
  <c r="L130" i="41" s="1"/>
  <c r="K125" i="41"/>
  <c r="L124" i="41"/>
  <c r="L125" i="41" s="1"/>
  <c r="K115" i="41"/>
  <c r="L114" i="41"/>
  <c r="L115" i="41" s="1"/>
  <c r="K110" i="41"/>
  <c r="L109" i="41"/>
  <c r="L110" i="41" s="1"/>
  <c r="K105" i="41"/>
  <c r="L104" i="41"/>
  <c r="L105" i="41" s="1"/>
  <c r="K100" i="41"/>
  <c r="L99" i="41"/>
  <c r="L100" i="41" s="1"/>
  <c r="K95" i="41"/>
  <c r="L94" i="41"/>
  <c r="L95" i="41" s="1"/>
  <c r="K84" i="41"/>
  <c r="L82" i="41"/>
  <c r="L84" i="41" s="1"/>
  <c r="K51" i="41"/>
  <c r="L49" i="41"/>
  <c r="L51" i="41" s="1"/>
  <c r="L21" i="41"/>
  <c r="L14" i="41"/>
  <c r="L65" i="41"/>
  <c r="K65" i="41"/>
  <c r="L7" i="41"/>
  <c r="F6" i="40"/>
  <c r="F14" i="40"/>
  <c r="K14" i="40"/>
  <c r="L14" i="40" s="1"/>
  <c r="L16" i="40"/>
  <c r="K13" i="40"/>
  <c r="L13" i="40" s="1"/>
  <c r="K88" i="40"/>
  <c r="L87" i="40"/>
  <c r="L88" i="40" s="1"/>
  <c r="K83" i="40"/>
  <c r="L82" i="40"/>
  <c r="L83" i="40" s="1"/>
  <c r="K78" i="40"/>
  <c r="L77" i="40"/>
  <c r="L78" i="40" s="1"/>
  <c r="K73" i="40"/>
  <c r="L72" i="40"/>
  <c r="L73" i="40" s="1"/>
  <c r="K68" i="40"/>
  <c r="L67" i="40"/>
  <c r="L68" i="40" s="1"/>
  <c r="K63" i="40"/>
  <c r="L62" i="40"/>
  <c r="L63" i="40" s="1"/>
  <c r="K58" i="40"/>
  <c r="L57" i="40"/>
  <c r="L58" i="40" s="1"/>
  <c r="K53" i="40"/>
  <c r="L52" i="40"/>
  <c r="L53" i="40" s="1"/>
  <c r="K48" i="40"/>
  <c r="L41" i="40"/>
  <c r="L48" i="40" s="1"/>
  <c r="K37" i="40"/>
  <c r="L36" i="40"/>
  <c r="L37" i="40" s="1"/>
  <c r="K32" i="40"/>
  <c r="L30" i="40"/>
  <c r="L32" i="40" s="1"/>
  <c r="K17" i="40"/>
  <c r="L17" i="40" s="1"/>
  <c r="K18" i="40"/>
  <c r="L18" i="40" s="1"/>
  <c r="L201" i="39"/>
  <c r="H81" i="39"/>
  <c r="L81" i="39"/>
  <c r="L71" i="39"/>
  <c r="L73" i="39"/>
  <c r="H80" i="39"/>
  <c r="L80" i="39"/>
  <c r="L51" i="39"/>
  <c r="L151" i="39"/>
  <c r="K58" i="39"/>
  <c r="E11" i="39"/>
  <c r="K11" i="39" s="1"/>
  <c r="L11" i="39" s="1"/>
  <c r="K89" i="39"/>
  <c r="L89" i="39" s="1"/>
  <c r="E13" i="39"/>
  <c r="K13" i="39" s="1"/>
  <c r="K133" i="39"/>
  <c r="L133" i="39" s="1"/>
  <c r="E14" i="39"/>
  <c r="K14" i="39" s="1"/>
  <c r="K138" i="39"/>
  <c r="E16" i="39"/>
  <c r="K16" i="39" s="1"/>
  <c r="L16" i="39" s="1"/>
  <c r="K140" i="39"/>
  <c r="L140" i="39" s="1"/>
  <c r="E17" i="39"/>
  <c r="K17" i="39" s="1"/>
  <c r="K145" i="39"/>
  <c r="E26" i="39"/>
  <c r="K169" i="39"/>
  <c r="E28" i="39"/>
  <c r="K28" i="39" s="1"/>
  <c r="L28" i="39" s="1"/>
  <c r="K171" i="39"/>
  <c r="L171" i="39" s="1"/>
  <c r="E30" i="39"/>
  <c r="K30" i="39" s="1"/>
  <c r="L30" i="39" s="1"/>
  <c r="K173" i="39"/>
  <c r="L173" i="39" s="1"/>
  <c r="E32" i="39"/>
  <c r="K32" i="39" s="1"/>
  <c r="L32" i="39" s="1"/>
  <c r="K175" i="39"/>
  <c r="L175" i="39" s="1"/>
  <c r="E34" i="39"/>
  <c r="K34" i="39" s="1"/>
  <c r="L34" i="39" s="1"/>
  <c r="K177" i="39"/>
  <c r="L177" i="39" s="1"/>
  <c r="K50" i="39"/>
  <c r="L50" i="39" s="1"/>
  <c r="K87" i="39"/>
  <c r="K129" i="39"/>
  <c r="L129" i="39" s="1"/>
  <c r="K131" i="39"/>
  <c r="L131" i="39" s="1"/>
  <c r="K186" i="39"/>
  <c r="L186" i="39" s="1"/>
  <c r="K188" i="39"/>
  <c r="L188" i="39" s="1"/>
  <c r="K195" i="39"/>
  <c r="L195" i="39" s="1"/>
  <c r="E6" i="39"/>
  <c r="K6" i="39" s="1"/>
  <c r="L6" i="39" s="1"/>
  <c r="K40" i="39"/>
  <c r="L95" i="39"/>
  <c r="L128" i="39"/>
  <c r="E15" i="39"/>
  <c r="K15" i="39" s="1"/>
  <c r="K139" i="39"/>
  <c r="L139" i="39" s="1"/>
  <c r="E27" i="39"/>
  <c r="K27" i="39" s="1"/>
  <c r="K170" i="39"/>
  <c r="L170" i="39" s="1"/>
  <c r="E29" i="39"/>
  <c r="K29" i="39" s="1"/>
  <c r="K172" i="39"/>
  <c r="L172" i="39" s="1"/>
  <c r="E31" i="39"/>
  <c r="K31" i="39" s="1"/>
  <c r="K174" i="39"/>
  <c r="L174" i="39" s="1"/>
  <c r="E33" i="39"/>
  <c r="K33" i="39" s="1"/>
  <c r="K176" i="39"/>
  <c r="L176" i="39" s="1"/>
  <c r="E35" i="39"/>
  <c r="K35" i="39" s="1"/>
  <c r="K178" i="39"/>
  <c r="L178" i="39" s="1"/>
  <c r="L185" i="39"/>
  <c r="K114" i="39"/>
  <c r="L116" i="39"/>
  <c r="K121" i="39"/>
  <c r="K206" i="39"/>
  <c r="S17" i="42"/>
  <c r="J9" i="42"/>
  <c r="J13" i="42"/>
  <c r="J7" i="42"/>
  <c r="R232" i="43"/>
  <c r="R35" i="43" s="1"/>
  <c r="Q35" i="43"/>
  <c r="S25" i="41"/>
  <c r="T25" i="41" s="1"/>
  <c r="S10" i="40"/>
  <c r="T10" i="40" s="1"/>
  <c r="J30" i="41"/>
  <c r="F30" i="41"/>
  <c r="H18" i="40"/>
  <c r="H15" i="41"/>
  <c r="H17" i="41" s="1"/>
  <c r="R15" i="41"/>
  <c r="R17" i="41" s="1"/>
  <c r="J15" i="41"/>
  <c r="J17" i="41" s="1"/>
  <c r="E21" i="39"/>
  <c r="I19" i="40"/>
  <c r="S21" i="41"/>
  <c r="O19" i="40"/>
  <c r="Q22" i="39"/>
  <c r="Q36" i="39"/>
  <c r="J58" i="41"/>
  <c r="C20" i="41"/>
  <c r="F19" i="41"/>
  <c r="H14" i="41"/>
  <c r="N30" i="41"/>
  <c r="N15" i="41"/>
  <c r="N17" i="41" s="1"/>
  <c r="P15" i="41"/>
  <c r="D17" i="41"/>
  <c r="P30" i="41"/>
  <c r="H30" i="41"/>
  <c r="C17" i="41"/>
  <c r="N84" i="41"/>
  <c r="N65" i="41"/>
  <c r="S13" i="41"/>
  <c r="R58" i="41"/>
  <c r="D9" i="41"/>
  <c r="D11" i="41" s="1"/>
  <c r="S20" i="41"/>
  <c r="J29" i="41"/>
  <c r="P24" i="41"/>
  <c r="T35" i="41"/>
  <c r="P14" i="41"/>
  <c r="J14" i="41"/>
  <c r="S23" i="41"/>
  <c r="T23" i="41" s="1"/>
  <c r="D34" i="41"/>
  <c r="N34" i="41" s="1"/>
  <c r="S33" i="41"/>
  <c r="D31" i="41"/>
  <c r="D33" i="41" s="1"/>
  <c r="C33" i="41"/>
  <c r="D20" i="41"/>
  <c r="D6" i="41"/>
  <c r="N6" i="41" s="1"/>
  <c r="N8" i="41" s="1"/>
  <c r="C8" i="41"/>
  <c r="F35" i="41"/>
  <c r="P35" i="41"/>
  <c r="T28" i="41"/>
  <c r="N21" i="41"/>
  <c r="J21" i="41"/>
  <c r="H10" i="41"/>
  <c r="J7" i="41"/>
  <c r="N10" i="41"/>
  <c r="J10" i="41"/>
  <c r="H7" i="41"/>
  <c r="F10" i="41"/>
  <c r="T7" i="41"/>
  <c r="T26" i="41"/>
  <c r="S22" i="41"/>
  <c r="T22" i="41" s="1"/>
  <c r="S27" i="41"/>
  <c r="T27" i="41" s="1"/>
  <c r="T19" i="41"/>
  <c r="R10" i="41"/>
  <c r="P7" i="41"/>
  <c r="T10" i="41"/>
  <c r="F7" i="41"/>
  <c r="R7" i="41"/>
  <c r="P141" i="41"/>
  <c r="P58" i="41"/>
  <c r="F25" i="41"/>
  <c r="S24" i="41"/>
  <c r="T24" i="41" s="1"/>
  <c r="H21" i="41"/>
  <c r="P21" i="41"/>
  <c r="T62" i="41"/>
  <c r="T65" i="41" s="1"/>
  <c r="T13" i="41"/>
  <c r="T55" i="41"/>
  <c r="T58" i="41" s="1"/>
  <c r="T12" i="41"/>
  <c r="R13" i="41"/>
  <c r="P13" i="41"/>
  <c r="F13" i="41"/>
  <c r="N13" i="41"/>
  <c r="J13" i="41"/>
  <c r="H13" i="41"/>
  <c r="R35" i="41"/>
  <c r="R29" i="41"/>
  <c r="R25" i="41"/>
  <c r="R21" i="41"/>
  <c r="P32" i="41"/>
  <c r="P27" i="41"/>
  <c r="P23" i="41"/>
  <c r="P18" i="41"/>
  <c r="P20" i="41" s="1"/>
  <c r="N28" i="41"/>
  <c r="N24" i="41"/>
  <c r="N19" i="41"/>
  <c r="J28" i="41"/>
  <c r="J24" i="41"/>
  <c r="J19" i="41"/>
  <c r="H28" i="41"/>
  <c r="H24" i="41"/>
  <c r="H19" i="41"/>
  <c r="R28" i="41"/>
  <c r="R24" i="41"/>
  <c r="R19" i="41"/>
  <c r="N35" i="41"/>
  <c r="N29" i="41"/>
  <c r="N25" i="41"/>
  <c r="J32" i="41"/>
  <c r="J27" i="41"/>
  <c r="J23" i="41"/>
  <c r="J18" i="41"/>
  <c r="H35" i="41"/>
  <c r="H29" i="41"/>
  <c r="H25" i="41"/>
  <c r="T69" i="41"/>
  <c r="T72" i="41" s="1"/>
  <c r="T14" i="41"/>
  <c r="J9" i="41"/>
  <c r="J6" i="41"/>
  <c r="R32" i="41"/>
  <c r="R27" i="41"/>
  <c r="R23" i="41"/>
  <c r="R18" i="41"/>
  <c r="R20" i="41" s="1"/>
  <c r="P29" i="41"/>
  <c r="P25" i="41"/>
  <c r="N26" i="41"/>
  <c r="N22" i="41"/>
  <c r="J26" i="41"/>
  <c r="J22" i="41"/>
  <c r="H26" i="41"/>
  <c r="H22" i="41"/>
  <c r="R31" i="41"/>
  <c r="R26" i="41"/>
  <c r="R22" i="41"/>
  <c r="P26" i="41"/>
  <c r="P22" i="41"/>
  <c r="N32" i="41"/>
  <c r="N27" i="41"/>
  <c r="N23" i="41"/>
  <c r="N18" i="41"/>
  <c r="J25" i="41"/>
  <c r="H27" i="41"/>
  <c r="H18" i="41"/>
  <c r="T32" i="41"/>
  <c r="F32" i="41"/>
  <c r="F23" i="41"/>
  <c r="F28" i="41"/>
  <c r="F24" i="41"/>
  <c r="F29" i="41"/>
  <c r="P147" i="41"/>
  <c r="F141" i="41"/>
  <c r="F147" i="41"/>
  <c r="R65" i="41"/>
  <c r="H65" i="41"/>
  <c r="F58" i="41"/>
  <c r="J84" i="41"/>
  <c r="T18" i="41"/>
  <c r="G37" i="41"/>
  <c r="O37" i="41"/>
  <c r="Q37" i="41"/>
  <c r="M37" i="41"/>
  <c r="S6" i="41"/>
  <c r="S8" i="41" s="1"/>
  <c r="F17" i="41"/>
  <c r="I37" i="41"/>
  <c r="R147" i="41"/>
  <c r="S135" i="41"/>
  <c r="T135" i="41"/>
  <c r="S120" i="41"/>
  <c r="T120" i="41"/>
  <c r="S105" i="41"/>
  <c r="T105" i="41"/>
  <c r="S84" i="41"/>
  <c r="T84" i="41"/>
  <c r="S72" i="41"/>
  <c r="P125" i="41"/>
  <c r="J125" i="41"/>
  <c r="F125" i="41"/>
  <c r="P135" i="41"/>
  <c r="J135" i="41"/>
  <c r="P130" i="41"/>
  <c r="J130" i="41"/>
  <c r="F130" i="41"/>
  <c r="N120" i="41"/>
  <c r="H120" i="41"/>
  <c r="N110" i="41"/>
  <c r="H110" i="41"/>
  <c r="R115" i="41"/>
  <c r="N115" i="41"/>
  <c r="H115" i="41"/>
  <c r="N105" i="41"/>
  <c r="H105" i="41"/>
  <c r="N100" i="41"/>
  <c r="H100" i="41"/>
  <c r="P95" i="41"/>
  <c r="J95" i="41"/>
  <c r="F95" i="41"/>
  <c r="N78" i="41"/>
  <c r="H78" i="41"/>
  <c r="S130" i="41"/>
  <c r="J90" i="41"/>
  <c r="P72" i="41"/>
  <c r="F72" i="41"/>
  <c r="T95" i="41"/>
  <c r="N90" i="41"/>
  <c r="R72" i="41"/>
  <c r="H72" i="41"/>
  <c r="N51" i="41"/>
  <c r="H51" i="41"/>
  <c r="P45" i="41"/>
  <c r="J45" i="41"/>
  <c r="F45" i="41"/>
  <c r="S100" i="41"/>
  <c r="S51" i="41"/>
  <c r="S45" i="41"/>
  <c r="S147" i="41"/>
  <c r="T147" i="41"/>
  <c r="S141" i="41"/>
  <c r="T141" i="41"/>
  <c r="T125" i="41"/>
  <c r="S125" i="41"/>
  <c r="S115" i="41"/>
  <c r="T115" i="41"/>
  <c r="S78" i="41"/>
  <c r="T78" i="41"/>
  <c r="T110" i="41"/>
  <c r="S110" i="41"/>
  <c r="T88" i="41"/>
  <c r="T90" i="41" s="1"/>
  <c r="S90" i="41"/>
  <c r="S65" i="41"/>
  <c r="S58" i="41"/>
  <c r="N147" i="41"/>
  <c r="H147" i="41"/>
  <c r="N141" i="41"/>
  <c r="H141" i="41"/>
  <c r="N125" i="41"/>
  <c r="H125" i="41"/>
  <c r="R135" i="41"/>
  <c r="N135" i="41"/>
  <c r="H135" i="41"/>
  <c r="R130" i="41"/>
  <c r="N130" i="41"/>
  <c r="H130" i="41"/>
  <c r="P120" i="41"/>
  <c r="J120" i="41"/>
  <c r="F120" i="41"/>
  <c r="F135" i="41"/>
  <c r="P110" i="41"/>
  <c r="J110" i="41"/>
  <c r="F110" i="41"/>
  <c r="P115" i="41"/>
  <c r="J115" i="41"/>
  <c r="P105" i="41"/>
  <c r="J105" i="41"/>
  <c r="F105" i="41"/>
  <c r="P100" i="41"/>
  <c r="J100" i="41"/>
  <c r="F100" i="41"/>
  <c r="N95" i="41"/>
  <c r="H95" i="41"/>
  <c r="P78" i="41"/>
  <c r="J78" i="41"/>
  <c r="F78" i="41"/>
  <c r="T130" i="41"/>
  <c r="P90" i="41"/>
  <c r="F90" i="41"/>
  <c r="J72" i="41"/>
  <c r="P65" i="41"/>
  <c r="J65" i="41"/>
  <c r="F65" i="41"/>
  <c r="S95" i="41"/>
  <c r="F115" i="41"/>
  <c r="R90" i="41"/>
  <c r="H90" i="41"/>
  <c r="N72" i="41"/>
  <c r="P51" i="41"/>
  <c r="J51" i="41"/>
  <c r="F51" i="41"/>
  <c r="R45" i="41"/>
  <c r="N45" i="41"/>
  <c r="H45" i="41"/>
  <c r="T100" i="41"/>
  <c r="T51" i="41"/>
  <c r="T45" i="41"/>
  <c r="S14" i="40"/>
  <c r="T14" i="40" s="1"/>
  <c r="F18" i="40"/>
  <c r="F8" i="40"/>
  <c r="R16" i="40"/>
  <c r="R12" i="40"/>
  <c r="G19" i="40"/>
  <c r="S6" i="40"/>
  <c r="T6" i="40" s="1"/>
  <c r="N18" i="40"/>
  <c r="S18" i="40"/>
  <c r="T18" i="40" s="1"/>
  <c r="S11" i="40"/>
  <c r="T11" i="40" s="1"/>
  <c r="F10" i="40"/>
  <c r="Q19" i="40"/>
  <c r="N12" i="40"/>
  <c r="N10" i="40"/>
  <c r="E19" i="40"/>
  <c r="M19" i="40"/>
  <c r="P36" i="40"/>
  <c r="P37" i="40" s="1"/>
  <c r="H32" i="40"/>
  <c r="T36" i="40"/>
  <c r="T37" i="40" s="1"/>
  <c r="N67" i="40"/>
  <c r="N68" i="40" s="1"/>
  <c r="T32" i="40"/>
  <c r="S32" i="40"/>
  <c r="N87" i="40"/>
  <c r="N88" i="40" s="1"/>
  <c r="R67" i="40"/>
  <c r="R68" i="40" s="1"/>
  <c r="H67" i="40"/>
  <c r="H68" i="40" s="1"/>
  <c r="R36" i="40"/>
  <c r="R37" i="40" s="1"/>
  <c r="N36" i="40"/>
  <c r="N37" i="40" s="1"/>
  <c r="H36" i="40"/>
  <c r="H37" i="40" s="1"/>
  <c r="D37" i="40"/>
  <c r="N62" i="40"/>
  <c r="N63" i="40" s="1"/>
  <c r="R87" i="40"/>
  <c r="R88" i="40" s="1"/>
  <c r="H87" i="40"/>
  <c r="H88" i="40" s="1"/>
  <c r="R62" i="40"/>
  <c r="R63" i="40" s="1"/>
  <c r="H62" i="40"/>
  <c r="H63" i="40" s="1"/>
  <c r="F58" i="40"/>
  <c r="P58" i="40"/>
  <c r="P62" i="40"/>
  <c r="P63" i="40" s="1"/>
  <c r="J62" i="40"/>
  <c r="J63" i="40" s="1"/>
  <c r="F62" i="40"/>
  <c r="F63" i="40" s="1"/>
  <c r="J58" i="40"/>
  <c r="S83" i="40"/>
  <c r="T82" i="40"/>
  <c r="T83" i="40" s="1"/>
  <c r="T77" i="40"/>
  <c r="T78" i="40" s="1"/>
  <c r="S78" i="40"/>
  <c r="T57" i="40"/>
  <c r="T58" i="40" s="1"/>
  <c r="S58" i="40"/>
  <c r="T41" i="40"/>
  <c r="T48" i="40" s="1"/>
  <c r="S48" i="40"/>
  <c r="P87" i="40"/>
  <c r="P88" i="40" s="1"/>
  <c r="J87" i="40"/>
  <c r="J88" i="40" s="1"/>
  <c r="F87" i="40"/>
  <c r="F88" i="40" s="1"/>
  <c r="J78" i="40"/>
  <c r="P67" i="40"/>
  <c r="P68" i="40" s="1"/>
  <c r="J67" i="40"/>
  <c r="J68" i="40" s="1"/>
  <c r="F67" i="40"/>
  <c r="F68" i="40" s="1"/>
  <c r="R73" i="40"/>
  <c r="N73" i="40"/>
  <c r="H73" i="40"/>
  <c r="P83" i="40"/>
  <c r="J83" i="40"/>
  <c r="F83" i="40"/>
  <c r="N78" i="40"/>
  <c r="N53" i="40"/>
  <c r="H53" i="40"/>
  <c r="N58" i="40"/>
  <c r="T62" i="40"/>
  <c r="T63" i="40" s="1"/>
  <c r="S88" i="40"/>
  <c r="T87" i="40"/>
  <c r="T88" i="40" s="1"/>
  <c r="S53" i="40"/>
  <c r="T52" i="40"/>
  <c r="T53" i="40" s="1"/>
  <c r="S73" i="40"/>
  <c r="T72" i="40"/>
  <c r="T73" i="40" s="1"/>
  <c r="S68" i="40"/>
  <c r="T67" i="40"/>
  <c r="T68" i="40" s="1"/>
  <c r="P78" i="40"/>
  <c r="F78" i="40"/>
  <c r="R83" i="40"/>
  <c r="N83" i="40"/>
  <c r="H83" i="40"/>
  <c r="R78" i="40"/>
  <c r="H78" i="40"/>
  <c r="P53" i="40"/>
  <c r="J53" i="40"/>
  <c r="F53" i="40"/>
  <c r="P72" i="40"/>
  <c r="P73" i="40" s="1"/>
  <c r="J72" i="40"/>
  <c r="J73" i="40" s="1"/>
  <c r="F72" i="40"/>
  <c r="F73" i="40" s="1"/>
  <c r="R58" i="40"/>
  <c r="H58" i="40"/>
  <c r="S63" i="40"/>
  <c r="J37" i="40"/>
  <c r="F37" i="40"/>
  <c r="S37" i="40"/>
  <c r="E7" i="39"/>
  <c r="O7" i="39"/>
  <c r="D8" i="39"/>
  <c r="G8" i="39"/>
  <c r="M8" i="39"/>
  <c r="N8" i="39" s="1"/>
  <c r="Q8" i="39"/>
  <c r="E9" i="39"/>
  <c r="I9" i="39"/>
  <c r="O9" i="39"/>
  <c r="D10" i="39"/>
  <c r="G10" i="39"/>
  <c r="M10" i="39"/>
  <c r="N10" i="39" s="1"/>
  <c r="Q10" i="39"/>
  <c r="I36" i="39"/>
  <c r="O36" i="39"/>
  <c r="C9" i="39"/>
  <c r="E22" i="39"/>
  <c r="F6" i="39"/>
  <c r="G53" i="39"/>
  <c r="G83" i="39"/>
  <c r="Q83" i="39"/>
  <c r="I22" i="39"/>
  <c r="I23" i="39" s="1"/>
  <c r="I7" i="39"/>
  <c r="H28" i="39"/>
  <c r="R28" i="39"/>
  <c r="H30" i="39"/>
  <c r="R30" i="39"/>
  <c r="H32" i="39"/>
  <c r="R32" i="39"/>
  <c r="H34" i="39"/>
  <c r="R34" i="39"/>
  <c r="O22" i="39"/>
  <c r="O23" i="39" s="1"/>
  <c r="J28" i="39"/>
  <c r="P28" i="39"/>
  <c r="J30" i="39"/>
  <c r="P30" i="39"/>
  <c r="J32" i="39"/>
  <c r="P32" i="39"/>
  <c r="J34" i="39"/>
  <c r="P34" i="39"/>
  <c r="C196" i="39"/>
  <c r="N28" i="39"/>
  <c r="S28" i="39"/>
  <c r="T28" i="39" s="1"/>
  <c r="S30" i="39"/>
  <c r="T30" i="39" s="1"/>
  <c r="N30" i="39"/>
  <c r="N32" i="39"/>
  <c r="S32" i="39"/>
  <c r="T32" i="39" s="1"/>
  <c r="S34" i="39"/>
  <c r="T34" i="39" s="1"/>
  <c r="N34" i="39"/>
  <c r="H22" i="39"/>
  <c r="N22" i="39"/>
  <c r="R22" i="39"/>
  <c r="S27" i="39"/>
  <c r="F28" i="39"/>
  <c r="S29" i="39"/>
  <c r="F30" i="39"/>
  <c r="S31" i="39"/>
  <c r="F32" i="39"/>
  <c r="S33" i="39"/>
  <c r="F34" i="39"/>
  <c r="S35" i="39"/>
  <c r="C22" i="39"/>
  <c r="C27" i="39"/>
  <c r="C29" i="39"/>
  <c r="C31" i="39"/>
  <c r="C33" i="39"/>
  <c r="C35" i="39"/>
  <c r="G7" i="39"/>
  <c r="M7" i="39"/>
  <c r="Q7" i="39"/>
  <c r="E8" i="39"/>
  <c r="F8" i="39" s="1"/>
  <c r="I8" i="39"/>
  <c r="O8" i="39"/>
  <c r="G9" i="39"/>
  <c r="M9" i="39"/>
  <c r="Q9" i="39"/>
  <c r="E10" i="39"/>
  <c r="I10" i="39"/>
  <c r="J10" i="39" s="1"/>
  <c r="O10" i="39"/>
  <c r="F133" i="39"/>
  <c r="C160" i="39"/>
  <c r="G160" i="39"/>
  <c r="M160" i="39"/>
  <c r="Q160" i="39"/>
  <c r="G181" i="39"/>
  <c r="M181" i="39"/>
  <c r="D194" i="39"/>
  <c r="L194" i="39" s="1"/>
  <c r="G196" i="39"/>
  <c r="S194" i="39"/>
  <c r="Q196" i="39"/>
  <c r="I202" i="39"/>
  <c r="O202" i="39"/>
  <c r="C208" i="39"/>
  <c r="G208" i="39"/>
  <c r="S206" i="39"/>
  <c r="Q208" i="39"/>
  <c r="C21" i="39"/>
  <c r="G21" i="39"/>
  <c r="G23" i="39" s="1"/>
  <c r="M21" i="39"/>
  <c r="M23" i="39" s="1"/>
  <c r="Q21" i="39"/>
  <c r="Q23" i="39" s="1"/>
  <c r="D27" i="39"/>
  <c r="P27" i="39" s="1"/>
  <c r="C28" i="39"/>
  <c r="D29" i="39"/>
  <c r="R29" i="39" s="1"/>
  <c r="C30" i="39"/>
  <c r="D31" i="39"/>
  <c r="P31" i="39" s="1"/>
  <c r="C32" i="39"/>
  <c r="D33" i="39"/>
  <c r="R33" i="39" s="1"/>
  <c r="C34" i="39"/>
  <c r="D35" i="39"/>
  <c r="P35" i="39" s="1"/>
  <c r="G26" i="39"/>
  <c r="G36" i="39" s="1"/>
  <c r="M26" i="39"/>
  <c r="S17" i="39"/>
  <c r="S12" i="39"/>
  <c r="S14" i="39"/>
  <c r="N16" i="39"/>
  <c r="S16" i="39"/>
  <c r="T16" i="39" s="1"/>
  <c r="N11" i="39"/>
  <c r="S11" i="39"/>
  <c r="S13" i="39"/>
  <c r="H16" i="39"/>
  <c r="R16" i="39"/>
  <c r="S15" i="39"/>
  <c r="H11" i="39"/>
  <c r="C7" i="39"/>
  <c r="C11" i="39"/>
  <c r="D12" i="39"/>
  <c r="R12" i="39" s="1"/>
  <c r="C13" i="39"/>
  <c r="C15" i="39"/>
  <c r="C6" i="39"/>
  <c r="C8" i="39"/>
  <c r="C10" i="39"/>
  <c r="C12" i="39"/>
  <c r="E12" i="39"/>
  <c r="K12" i="39" s="1"/>
  <c r="D13" i="39"/>
  <c r="F13" i="39" s="1"/>
  <c r="D15" i="39"/>
  <c r="C16" i="39"/>
  <c r="R11" i="39"/>
  <c r="P16" i="39"/>
  <c r="J16" i="39"/>
  <c r="P13" i="39"/>
  <c r="P11" i="39"/>
  <c r="J11" i="39"/>
  <c r="H6" i="39"/>
  <c r="N6" i="39"/>
  <c r="R6" i="39"/>
  <c r="J6" i="39"/>
  <c r="P6" i="39"/>
  <c r="S6" i="39"/>
  <c r="S159" i="39"/>
  <c r="T159" i="39" s="1"/>
  <c r="S133" i="39"/>
  <c r="T133" i="39" s="1"/>
  <c r="C141" i="39"/>
  <c r="G141" i="39"/>
  <c r="Q141" i="39"/>
  <c r="S140" i="39"/>
  <c r="T140" i="39" s="1"/>
  <c r="E146" i="39"/>
  <c r="I146" i="39"/>
  <c r="O146" i="39"/>
  <c r="C153" i="39"/>
  <c r="G153" i="39"/>
  <c r="Q153" i="39"/>
  <c r="S150" i="39"/>
  <c r="T150" i="39" s="1"/>
  <c r="F123" i="39"/>
  <c r="F207" i="39"/>
  <c r="F79" i="39"/>
  <c r="J79" i="39"/>
  <c r="M83" i="39"/>
  <c r="S82" i="39"/>
  <c r="T82" i="39" s="1"/>
  <c r="E103" i="39"/>
  <c r="I103" i="39"/>
  <c r="O103" i="39"/>
  <c r="F102" i="39"/>
  <c r="J102" i="39"/>
  <c r="P102" i="39"/>
  <c r="S109" i="39"/>
  <c r="T109" i="39" s="1"/>
  <c r="S123" i="39"/>
  <c r="T123" i="39" s="1"/>
  <c r="E134" i="39"/>
  <c r="I134" i="39"/>
  <c r="O134" i="39"/>
  <c r="J207" i="39"/>
  <c r="E45" i="39"/>
  <c r="O45" i="39"/>
  <c r="C66" i="39"/>
  <c r="C75" i="39"/>
  <c r="G75" i="39"/>
  <c r="M75" i="39"/>
  <c r="S74" i="39"/>
  <c r="T74" i="39" s="1"/>
  <c r="C83" i="39"/>
  <c r="I45" i="39"/>
  <c r="P41" i="39"/>
  <c r="E181" i="39"/>
  <c r="I181" i="39"/>
  <c r="O181" i="39"/>
  <c r="I208" i="39"/>
  <c r="O208" i="39"/>
  <c r="G45" i="39"/>
  <c r="S40" i="39"/>
  <c r="T40" i="39" s="1"/>
  <c r="Q45" i="39"/>
  <c r="S41" i="39"/>
  <c r="Q53" i="39"/>
  <c r="I141" i="39"/>
  <c r="O141" i="39"/>
  <c r="I153" i="39"/>
  <c r="O153" i="39"/>
  <c r="P207" i="39"/>
  <c r="E165" i="39"/>
  <c r="I165" i="39"/>
  <c r="O165" i="39"/>
  <c r="S172" i="39"/>
  <c r="T172" i="39" s="1"/>
  <c r="I196" i="39"/>
  <c r="O196" i="39"/>
  <c r="C202" i="39"/>
  <c r="G202" i="39"/>
  <c r="S129" i="39"/>
  <c r="T129" i="39" s="1"/>
  <c r="F173" i="39"/>
  <c r="J49" i="39"/>
  <c r="P49" i="39"/>
  <c r="S50" i="39"/>
  <c r="T50" i="39" s="1"/>
  <c r="F51" i="39"/>
  <c r="J51" i="39"/>
  <c r="P51" i="39"/>
  <c r="S52" i="39"/>
  <c r="T52" i="39" s="1"/>
  <c r="G66" i="39"/>
  <c r="Q66" i="39"/>
  <c r="F62" i="39"/>
  <c r="F63" i="39"/>
  <c r="F65" i="39"/>
  <c r="S65" i="39"/>
  <c r="T65" i="39" s="1"/>
  <c r="J71" i="39"/>
  <c r="E117" i="39"/>
  <c r="I117" i="39"/>
  <c r="O117" i="39"/>
  <c r="C146" i="39"/>
  <c r="G146" i="39"/>
  <c r="M146" i="39"/>
  <c r="Q146" i="39"/>
  <c r="E160" i="39"/>
  <c r="I160" i="39"/>
  <c r="O160" i="39"/>
  <c r="S176" i="39"/>
  <c r="T176" i="39" s="1"/>
  <c r="F177" i="39"/>
  <c r="J177" i="39"/>
  <c r="F180" i="39"/>
  <c r="S200" i="39"/>
  <c r="Q202" i="39"/>
  <c r="J62" i="39"/>
  <c r="P62" i="39"/>
  <c r="Q75" i="39"/>
  <c r="J72" i="39"/>
  <c r="P72" i="39"/>
  <c r="S87" i="39"/>
  <c r="F88" i="39"/>
  <c r="J88" i="39"/>
  <c r="P88" i="39"/>
  <c r="F89" i="39"/>
  <c r="F130" i="39"/>
  <c r="J130" i="39"/>
  <c r="P130" i="39"/>
  <c r="J173" i="39"/>
  <c r="S188" i="39"/>
  <c r="T188" i="39" s="1"/>
  <c r="F195" i="39"/>
  <c r="C53" i="39"/>
  <c r="M53" i="39"/>
  <c r="P79" i="39"/>
  <c r="G98" i="39"/>
  <c r="Q98" i="39"/>
  <c r="F95" i="39"/>
  <c r="J95" i="39"/>
  <c r="P95" i="39"/>
  <c r="C103" i="39"/>
  <c r="E110" i="39"/>
  <c r="I110" i="39"/>
  <c r="O110" i="39"/>
  <c r="C117" i="39"/>
  <c r="G117" i="39"/>
  <c r="M117" i="39"/>
  <c r="Q117" i="39"/>
  <c r="S114" i="39"/>
  <c r="T114" i="39" s="1"/>
  <c r="F115" i="39"/>
  <c r="J115" i="39"/>
  <c r="P115" i="39"/>
  <c r="C134" i="39"/>
  <c r="C165" i="39"/>
  <c r="P177" i="39"/>
  <c r="S180" i="39"/>
  <c r="T180" i="39" s="1"/>
  <c r="F201" i="39"/>
  <c r="C45" i="39"/>
  <c r="M45" i="39"/>
  <c r="S42" i="39"/>
  <c r="T42" i="39" s="1"/>
  <c r="N43" i="39"/>
  <c r="R43" i="39"/>
  <c r="H44" i="39"/>
  <c r="S44" i="39"/>
  <c r="T44" i="39" s="1"/>
  <c r="R44" i="39"/>
  <c r="E53" i="39"/>
  <c r="I53" i="39"/>
  <c r="O53" i="39"/>
  <c r="S49" i="39"/>
  <c r="T49" i="39" s="1"/>
  <c r="I66" i="39"/>
  <c r="O66" i="39"/>
  <c r="H63" i="39"/>
  <c r="S63" i="39"/>
  <c r="T63" i="39" s="1"/>
  <c r="R63" i="39"/>
  <c r="J65" i="39"/>
  <c r="P65" i="39"/>
  <c r="I75" i="39"/>
  <c r="O75" i="39"/>
  <c r="P71" i="39"/>
  <c r="S72" i="39"/>
  <c r="T72" i="39" s="1"/>
  <c r="H73" i="39"/>
  <c r="N73" i="39"/>
  <c r="R73" i="39"/>
  <c r="E83" i="39"/>
  <c r="I83" i="39"/>
  <c r="O83" i="39"/>
  <c r="S80" i="39"/>
  <c r="T80" i="39" s="1"/>
  <c r="R80" i="39"/>
  <c r="N81" i="39"/>
  <c r="R81" i="39"/>
  <c r="D91" i="39"/>
  <c r="H89" i="39"/>
  <c r="S89" i="39"/>
  <c r="T89" i="39" s="1"/>
  <c r="R89" i="39"/>
  <c r="C98" i="39"/>
  <c r="I98" i="39"/>
  <c r="O98" i="39"/>
  <c r="S96" i="39"/>
  <c r="T96" i="39" s="1"/>
  <c r="R96" i="39"/>
  <c r="G103" i="39"/>
  <c r="M103" i="39"/>
  <c r="Q103" i="39"/>
  <c r="C110" i="39"/>
  <c r="G110" i="39"/>
  <c r="M110" i="39"/>
  <c r="Q110" i="39"/>
  <c r="S107" i="39"/>
  <c r="T107" i="39" s="1"/>
  <c r="S116" i="39"/>
  <c r="T116" i="39" s="1"/>
  <c r="D124" i="39"/>
  <c r="S121" i="39"/>
  <c r="T121" i="39" s="1"/>
  <c r="J123" i="39"/>
  <c r="P123" i="39"/>
  <c r="G134" i="39"/>
  <c r="M134" i="39"/>
  <c r="S131" i="39"/>
  <c r="T131" i="39" s="1"/>
  <c r="J133" i="39"/>
  <c r="P133" i="39"/>
  <c r="D145" i="39"/>
  <c r="D17" i="39" s="1"/>
  <c r="R17" i="39" s="1"/>
  <c r="S151" i="39"/>
  <c r="T151" i="39" s="1"/>
  <c r="S152" i="39"/>
  <c r="T152" i="39" s="1"/>
  <c r="S158" i="39"/>
  <c r="T158" i="39" s="1"/>
  <c r="D164" i="39"/>
  <c r="R164" i="39" s="1"/>
  <c r="G165" i="39"/>
  <c r="M165" i="39"/>
  <c r="Q165" i="39"/>
  <c r="C181" i="39"/>
  <c r="Q181" i="39"/>
  <c r="S170" i="39"/>
  <c r="T170" i="39" s="1"/>
  <c r="S174" i="39"/>
  <c r="T174" i="39" s="1"/>
  <c r="S178" i="39"/>
  <c r="T178" i="39" s="1"/>
  <c r="J180" i="39"/>
  <c r="P180" i="39"/>
  <c r="J195" i="39"/>
  <c r="D200" i="39"/>
  <c r="D202" i="39" s="1"/>
  <c r="J201" i="39"/>
  <c r="P201" i="39"/>
  <c r="D206" i="39"/>
  <c r="D208" i="39" s="1"/>
  <c r="T41" i="39"/>
  <c r="R41" i="39"/>
  <c r="J43" i="39"/>
  <c r="P43" i="39"/>
  <c r="J44" i="39"/>
  <c r="P44" i="39"/>
  <c r="D66" i="39"/>
  <c r="J63" i="39"/>
  <c r="P63" i="39"/>
  <c r="H65" i="39"/>
  <c r="R65" i="39"/>
  <c r="N71" i="39"/>
  <c r="R71" i="39"/>
  <c r="F73" i="39"/>
  <c r="J73" i="39"/>
  <c r="P73" i="39"/>
  <c r="J80" i="39"/>
  <c r="P80" i="39"/>
  <c r="J81" i="39"/>
  <c r="P81" i="39"/>
  <c r="J89" i="39"/>
  <c r="P89" i="39"/>
  <c r="D98" i="39"/>
  <c r="P96" i="39"/>
  <c r="H123" i="39"/>
  <c r="R123" i="39"/>
  <c r="H133" i="39"/>
  <c r="R133" i="39"/>
  <c r="S138" i="39"/>
  <c r="S139" i="39"/>
  <c r="T139" i="39" s="1"/>
  <c r="H180" i="39"/>
  <c r="R180" i="39"/>
  <c r="D190" i="39"/>
  <c r="S186" i="39"/>
  <c r="T186" i="39" s="1"/>
  <c r="J40" i="39"/>
  <c r="P40" i="39"/>
  <c r="J42" i="39"/>
  <c r="P42" i="39"/>
  <c r="H49" i="39"/>
  <c r="R49" i="39"/>
  <c r="J50" i="39"/>
  <c r="P50" i="39"/>
  <c r="H51" i="39"/>
  <c r="N51" i="39"/>
  <c r="R51" i="39"/>
  <c r="J52" i="39"/>
  <c r="P52" i="39"/>
  <c r="F57" i="39"/>
  <c r="J57" i="39"/>
  <c r="P57" i="39"/>
  <c r="H62" i="39"/>
  <c r="N62" i="39"/>
  <c r="R62" i="39"/>
  <c r="F64" i="39"/>
  <c r="J64" i="39"/>
  <c r="P64" i="39"/>
  <c r="H72" i="39"/>
  <c r="R72" i="39"/>
  <c r="J74" i="39"/>
  <c r="P74" i="39"/>
  <c r="H40" i="39"/>
  <c r="R40" i="39"/>
  <c r="H42" i="39"/>
  <c r="R42" i="39"/>
  <c r="H50" i="39"/>
  <c r="R50" i="39"/>
  <c r="H52" i="39"/>
  <c r="R52" i="39"/>
  <c r="H57" i="39"/>
  <c r="N57" i="39"/>
  <c r="R57" i="39"/>
  <c r="H64" i="39"/>
  <c r="N64" i="39"/>
  <c r="R64" i="39"/>
  <c r="H74" i="39"/>
  <c r="R74" i="39"/>
  <c r="F40" i="39"/>
  <c r="N40" i="39"/>
  <c r="F42" i="39"/>
  <c r="N42" i="39"/>
  <c r="S43" i="39"/>
  <c r="T43" i="39" s="1"/>
  <c r="F44" i="39"/>
  <c r="N44" i="39"/>
  <c r="D45" i="39"/>
  <c r="F49" i="39"/>
  <c r="N49" i="39"/>
  <c r="F50" i="39"/>
  <c r="N50" i="39"/>
  <c r="S51" i="39"/>
  <c r="T51" i="39" s="1"/>
  <c r="F52" i="39"/>
  <c r="N52" i="39"/>
  <c r="D53" i="39"/>
  <c r="S57" i="39"/>
  <c r="T57" i="39" s="1"/>
  <c r="C58" i="39"/>
  <c r="E58" i="39"/>
  <c r="G58" i="39"/>
  <c r="I58" i="39"/>
  <c r="M58" i="39"/>
  <c r="O58" i="39"/>
  <c r="Q58" i="39"/>
  <c r="S62" i="39"/>
  <c r="T62" i="39" s="1"/>
  <c r="N63" i="39"/>
  <c r="S64" i="39"/>
  <c r="T64" i="39" s="1"/>
  <c r="N65" i="39"/>
  <c r="E66" i="39"/>
  <c r="M66" i="39"/>
  <c r="D70" i="39"/>
  <c r="D75" i="39" s="1"/>
  <c r="S71" i="39"/>
  <c r="T71" i="39" s="1"/>
  <c r="F72" i="39"/>
  <c r="N72" i="39"/>
  <c r="S73" i="39"/>
  <c r="T73" i="39" s="1"/>
  <c r="F74" i="39"/>
  <c r="N74" i="39"/>
  <c r="E75" i="39"/>
  <c r="H79" i="39"/>
  <c r="N79" i="39"/>
  <c r="R79" i="39"/>
  <c r="J82" i="39"/>
  <c r="P82" i="39"/>
  <c r="J87" i="39"/>
  <c r="P87" i="39"/>
  <c r="H88" i="39"/>
  <c r="N88" i="39"/>
  <c r="R88" i="39"/>
  <c r="F90" i="39"/>
  <c r="J90" i="39"/>
  <c r="P90" i="39"/>
  <c r="H95" i="39"/>
  <c r="N95" i="39"/>
  <c r="R95" i="39"/>
  <c r="F97" i="39"/>
  <c r="J97" i="39"/>
  <c r="P97" i="39"/>
  <c r="D103" i="39"/>
  <c r="H102" i="39"/>
  <c r="N102" i="39"/>
  <c r="R102" i="39"/>
  <c r="F108" i="39"/>
  <c r="J108" i="39"/>
  <c r="P108" i="39"/>
  <c r="H115" i="39"/>
  <c r="N115" i="39"/>
  <c r="R115" i="39"/>
  <c r="F122" i="39"/>
  <c r="J122" i="39"/>
  <c r="P122" i="39"/>
  <c r="F128" i="39"/>
  <c r="J128" i="39"/>
  <c r="P128" i="39"/>
  <c r="H130" i="39"/>
  <c r="N130" i="39"/>
  <c r="R130" i="39"/>
  <c r="F132" i="39"/>
  <c r="J132" i="39"/>
  <c r="P132" i="39"/>
  <c r="F41" i="39"/>
  <c r="H41" i="39"/>
  <c r="J41" i="39"/>
  <c r="N41" i="39"/>
  <c r="F43" i="39"/>
  <c r="S70" i="39"/>
  <c r="F71" i="39"/>
  <c r="H71" i="39"/>
  <c r="H82" i="39"/>
  <c r="R82" i="39"/>
  <c r="H87" i="39"/>
  <c r="T87" i="39"/>
  <c r="R87" i="39"/>
  <c r="H90" i="39"/>
  <c r="N90" i="39"/>
  <c r="R90" i="39"/>
  <c r="H97" i="39"/>
  <c r="N97" i="39"/>
  <c r="R97" i="39"/>
  <c r="H108" i="39"/>
  <c r="N108" i="39"/>
  <c r="R108" i="39"/>
  <c r="H122" i="39"/>
  <c r="N122" i="39"/>
  <c r="R122" i="39"/>
  <c r="H128" i="39"/>
  <c r="N128" i="39"/>
  <c r="R128" i="39"/>
  <c r="H132" i="39"/>
  <c r="N132" i="39"/>
  <c r="R132" i="39"/>
  <c r="D83" i="39"/>
  <c r="S79" i="39"/>
  <c r="T79" i="39" s="1"/>
  <c r="F80" i="39"/>
  <c r="N80" i="39"/>
  <c r="S81" i="39"/>
  <c r="T81" i="39" s="1"/>
  <c r="F82" i="39"/>
  <c r="N82" i="39"/>
  <c r="F87" i="39"/>
  <c r="N87" i="39"/>
  <c r="S88" i="39"/>
  <c r="T88" i="39" s="1"/>
  <c r="N89" i="39"/>
  <c r="S90" i="39"/>
  <c r="T90" i="39" s="1"/>
  <c r="C91" i="39"/>
  <c r="E91" i="39"/>
  <c r="G91" i="39"/>
  <c r="I91" i="39"/>
  <c r="M91" i="39"/>
  <c r="O91" i="39"/>
  <c r="Q91" i="39"/>
  <c r="S95" i="39"/>
  <c r="T95" i="39" s="1"/>
  <c r="F96" i="39"/>
  <c r="H96" i="39"/>
  <c r="J96" i="39"/>
  <c r="S97" i="39"/>
  <c r="T97" i="39" s="1"/>
  <c r="E98" i="39"/>
  <c r="M98" i="39"/>
  <c r="S102" i="39"/>
  <c r="T102" i="39" s="1"/>
  <c r="F107" i="39"/>
  <c r="H107" i="39"/>
  <c r="J107" i="39"/>
  <c r="N107" i="39"/>
  <c r="P107" i="39"/>
  <c r="S108" i="39"/>
  <c r="T108" i="39" s="1"/>
  <c r="F109" i="39"/>
  <c r="H109" i="39"/>
  <c r="J109" i="39"/>
  <c r="N109" i="39"/>
  <c r="P109" i="39"/>
  <c r="F114" i="39"/>
  <c r="H114" i="39"/>
  <c r="J114" i="39"/>
  <c r="N114" i="39"/>
  <c r="P114" i="39"/>
  <c r="S115" i="39"/>
  <c r="T115" i="39" s="1"/>
  <c r="F116" i="39"/>
  <c r="H116" i="39"/>
  <c r="J116" i="39"/>
  <c r="N116" i="39"/>
  <c r="P116" i="39"/>
  <c r="F121" i="39"/>
  <c r="H121" i="39"/>
  <c r="J121" i="39"/>
  <c r="N121" i="39"/>
  <c r="P121" i="39"/>
  <c r="S122" i="39"/>
  <c r="T122" i="39" s="1"/>
  <c r="N123" i="39"/>
  <c r="C124" i="39"/>
  <c r="E124" i="39"/>
  <c r="G124" i="39"/>
  <c r="I124" i="39"/>
  <c r="M124" i="39"/>
  <c r="O124" i="39"/>
  <c r="Q124" i="39"/>
  <c r="D134" i="39"/>
  <c r="S128" i="39"/>
  <c r="T128" i="39" s="1"/>
  <c r="F129" i="39"/>
  <c r="H129" i="39"/>
  <c r="J129" i="39"/>
  <c r="N129" i="39"/>
  <c r="P129" i="39"/>
  <c r="S130" i="39"/>
  <c r="T130" i="39" s="1"/>
  <c r="F131" i="39"/>
  <c r="H131" i="39"/>
  <c r="J131" i="39"/>
  <c r="N131" i="39"/>
  <c r="P131" i="39"/>
  <c r="S132" i="39"/>
  <c r="T132" i="39" s="1"/>
  <c r="N133" i="39"/>
  <c r="H140" i="39"/>
  <c r="R140" i="39"/>
  <c r="H151" i="39"/>
  <c r="R151" i="39"/>
  <c r="F81" i="39"/>
  <c r="D110" i="39"/>
  <c r="D117" i="39"/>
  <c r="Q134" i="39"/>
  <c r="J140" i="39"/>
  <c r="P140" i="39"/>
  <c r="J151" i="39"/>
  <c r="P151" i="39"/>
  <c r="T194" i="39"/>
  <c r="D138" i="39"/>
  <c r="F140" i="39"/>
  <c r="N140" i="39"/>
  <c r="E141" i="39"/>
  <c r="M141" i="39"/>
  <c r="S145" i="39"/>
  <c r="D153" i="39"/>
  <c r="F151" i="39"/>
  <c r="N151" i="39"/>
  <c r="E153" i="39"/>
  <c r="M153" i="39"/>
  <c r="J159" i="39"/>
  <c r="P159" i="39"/>
  <c r="F171" i="39"/>
  <c r="J171" i="39"/>
  <c r="P171" i="39"/>
  <c r="H173" i="39"/>
  <c r="N173" i="39"/>
  <c r="R173" i="39"/>
  <c r="F175" i="39"/>
  <c r="J175" i="39"/>
  <c r="P175" i="39"/>
  <c r="H177" i="39"/>
  <c r="N177" i="39"/>
  <c r="R177" i="39"/>
  <c r="F179" i="39"/>
  <c r="J179" i="39"/>
  <c r="P179" i="39"/>
  <c r="F185" i="39"/>
  <c r="J185" i="39"/>
  <c r="P185" i="39"/>
  <c r="H187" i="39"/>
  <c r="N187" i="39"/>
  <c r="R187" i="39"/>
  <c r="F189" i="39"/>
  <c r="J189" i="39"/>
  <c r="P189" i="39"/>
  <c r="P195" i="39"/>
  <c r="F139" i="39"/>
  <c r="H139" i="39"/>
  <c r="J139" i="39"/>
  <c r="N139" i="39"/>
  <c r="P139" i="39"/>
  <c r="P145" i="39"/>
  <c r="F150" i="39"/>
  <c r="H150" i="39"/>
  <c r="J150" i="39"/>
  <c r="N150" i="39"/>
  <c r="P150" i="39"/>
  <c r="F152" i="39"/>
  <c r="H152" i="39"/>
  <c r="J152" i="39"/>
  <c r="N152" i="39"/>
  <c r="P152" i="39"/>
  <c r="H159" i="39"/>
  <c r="R159" i="39"/>
  <c r="H171" i="39"/>
  <c r="N171" i="39"/>
  <c r="R171" i="39"/>
  <c r="P173" i="39"/>
  <c r="H175" i="39"/>
  <c r="N175" i="39"/>
  <c r="R175" i="39"/>
  <c r="H179" i="39"/>
  <c r="N179" i="39"/>
  <c r="R179" i="39"/>
  <c r="H185" i="39"/>
  <c r="N185" i="39"/>
  <c r="R185" i="39"/>
  <c r="F187" i="39"/>
  <c r="J187" i="39"/>
  <c r="P187" i="39"/>
  <c r="H189" i="39"/>
  <c r="N189" i="39"/>
  <c r="R189" i="39"/>
  <c r="H195" i="39"/>
  <c r="N195" i="39"/>
  <c r="R195" i="39"/>
  <c r="H201" i="39"/>
  <c r="N201" i="39"/>
  <c r="R201" i="39"/>
  <c r="H207" i="39"/>
  <c r="N207" i="39"/>
  <c r="R207" i="39"/>
  <c r="D157" i="39"/>
  <c r="D160" i="39" s="1"/>
  <c r="F159" i="39"/>
  <c r="N159" i="39"/>
  <c r="S164" i="39"/>
  <c r="S169" i="39"/>
  <c r="F170" i="39"/>
  <c r="H170" i="39"/>
  <c r="J170" i="39"/>
  <c r="N170" i="39"/>
  <c r="P170" i="39"/>
  <c r="S171" i="39"/>
  <c r="T171" i="39" s="1"/>
  <c r="F172" i="39"/>
  <c r="H172" i="39"/>
  <c r="J172" i="39"/>
  <c r="N172" i="39"/>
  <c r="P172" i="39"/>
  <c r="S173" i="39"/>
  <c r="T173" i="39" s="1"/>
  <c r="F174" i="39"/>
  <c r="H174" i="39"/>
  <c r="J174" i="39"/>
  <c r="N174" i="39"/>
  <c r="P174" i="39"/>
  <c r="S175" i="39"/>
  <c r="T175" i="39" s="1"/>
  <c r="F176" i="39"/>
  <c r="H176" i="39"/>
  <c r="J176" i="39"/>
  <c r="N176" i="39"/>
  <c r="P176" i="39"/>
  <c r="S177" i="39"/>
  <c r="T177" i="39" s="1"/>
  <c r="F178" i="39"/>
  <c r="H178" i="39"/>
  <c r="J178" i="39"/>
  <c r="N178" i="39"/>
  <c r="P178" i="39"/>
  <c r="S179" i="39"/>
  <c r="T179" i="39" s="1"/>
  <c r="N180" i="39"/>
  <c r="S185" i="39"/>
  <c r="F186" i="39"/>
  <c r="H186" i="39"/>
  <c r="J186" i="39"/>
  <c r="N186" i="39"/>
  <c r="P186" i="39"/>
  <c r="S187" i="39"/>
  <c r="T187" i="39" s="1"/>
  <c r="F188" i="39"/>
  <c r="H188" i="39"/>
  <c r="J188" i="39"/>
  <c r="N188" i="39"/>
  <c r="P188" i="39"/>
  <c r="S189" i="39"/>
  <c r="T189" i="39" s="1"/>
  <c r="C190" i="39"/>
  <c r="E190" i="39"/>
  <c r="G190" i="39"/>
  <c r="I190" i="39"/>
  <c r="M190" i="39"/>
  <c r="O190" i="39"/>
  <c r="Q190" i="39"/>
  <c r="F194" i="39"/>
  <c r="H194" i="39"/>
  <c r="J194" i="39"/>
  <c r="N194" i="39"/>
  <c r="P194" i="39"/>
  <c r="R194" i="39"/>
  <c r="S195" i="39"/>
  <c r="T195" i="39" s="1"/>
  <c r="E196" i="39"/>
  <c r="M196" i="39"/>
  <c r="J200" i="39"/>
  <c r="S201" i="39"/>
  <c r="T201" i="39" s="1"/>
  <c r="E202" i="39"/>
  <c r="M202" i="39"/>
  <c r="S207" i="39"/>
  <c r="T207" i="39" s="1"/>
  <c r="E208" i="39"/>
  <c r="M208" i="39"/>
  <c r="S157" i="39"/>
  <c r="F158" i="39"/>
  <c r="H158" i="39"/>
  <c r="J158" i="39"/>
  <c r="N158" i="39"/>
  <c r="P158" i="39"/>
  <c r="F164" i="39"/>
  <c r="J164" i="39"/>
  <c r="P164" i="39"/>
  <c r="D169" i="39"/>
  <c r="O56" i="34"/>
  <c r="P56" i="34" s="1"/>
  <c r="Q56" i="34"/>
  <c r="N72" i="38"/>
  <c r="H57" i="38"/>
  <c r="N57" i="38"/>
  <c r="R57" i="38"/>
  <c r="J57" i="38"/>
  <c r="P57" i="38"/>
  <c r="S57" i="38"/>
  <c r="T57" i="38" s="1"/>
  <c r="F57" i="38"/>
  <c r="N71" i="38"/>
  <c r="R71" i="38"/>
  <c r="F72" i="38"/>
  <c r="P72" i="38"/>
  <c r="T71" i="38"/>
  <c r="R72" i="38"/>
  <c r="H72" i="38"/>
  <c r="J72" i="38"/>
  <c r="F71" i="38"/>
  <c r="H71" i="38"/>
  <c r="J71" i="38"/>
  <c r="P71" i="38"/>
  <c r="Q48" i="32"/>
  <c r="Q22" i="14"/>
  <c r="Q25" i="13"/>
  <c r="K110" i="39" l="1"/>
  <c r="J206" i="39"/>
  <c r="J8" i="41"/>
  <c r="F196" i="39"/>
  <c r="F15" i="39"/>
  <c r="S22" i="39"/>
  <c r="T22" i="39" s="1"/>
  <c r="F11" i="39"/>
  <c r="T9" i="41"/>
  <c r="T11" i="41" s="1"/>
  <c r="F16" i="39"/>
  <c r="L102" i="39"/>
  <c r="L103" i="39" s="1"/>
  <c r="K83" i="39"/>
  <c r="J19" i="40"/>
  <c r="P19" i="40"/>
  <c r="L107" i="39"/>
  <c r="L110" i="39" s="1"/>
  <c r="E37" i="41"/>
  <c r="P10" i="39"/>
  <c r="F10" i="39"/>
  <c r="R10" i="39"/>
  <c r="J12" i="39"/>
  <c r="J8" i="39"/>
  <c r="F31" i="41"/>
  <c r="P31" i="41"/>
  <c r="P33" i="41" s="1"/>
  <c r="K160" i="39"/>
  <c r="K153" i="39"/>
  <c r="K75" i="39"/>
  <c r="L153" i="39"/>
  <c r="T200" i="39"/>
  <c r="K53" i="39"/>
  <c r="C23" i="39"/>
  <c r="L196" i="39"/>
  <c r="P8" i="39"/>
  <c r="E36" i="39"/>
  <c r="F20" i="41"/>
  <c r="K98" i="39"/>
  <c r="L98" i="39"/>
  <c r="P12" i="39"/>
  <c r="H10" i="39"/>
  <c r="J11" i="41"/>
  <c r="C37" i="41"/>
  <c r="L134" i="39"/>
  <c r="K190" i="39"/>
  <c r="L190" i="39"/>
  <c r="H19" i="40"/>
  <c r="K134" i="39"/>
  <c r="K66" i="39"/>
  <c r="L53" i="39"/>
  <c r="K10" i="39"/>
  <c r="L10" i="39" s="1"/>
  <c r="K17" i="41"/>
  <c r="K37" i="41" s="1"/>
  <c r="L17" i="41"/>
  <c r="L6" i="41"/>
  <c r="L20" i="41"/>
  <c r="L34" i="41"/>
  <c r="L36" i="41" s="1"/>
  <c r="L31" i="41"/>
  <c r="L33" i="41" s="1"/>
  <c r="L9" i="41"/>
  <c r="L11" i="41" s="1"/>
  <c r="N19" i="40"/>
  <c r="K19" i="40"/>
  <c r="L19" i="40"/>
  <c r="K196" i="39"/>
  <c r="K8" i="39"/>
  <c r="L8" i="39" s="1"/>
  <c r="L15" i="39"/>
  <c r="L12" i="39"/>
  <c r="K9" i="39"/>
  <c r="K7" i="39"/>
  <c r="L13" i="39"/>
  <c r="E23" i="39"/>
  <c r="K22" i="39"/>
  <c r="L22" i="39" s="1"/>
  <c r="K208" i="39"/>
  <c r="L206" i="39"/>
  <c r="L208" i="39" s="1"/>
  <c r="K21" i="39"/>
  <c r="L35" i="39"/>
  <c r="L33" i="39"/>
  <c r="L31" i="39"/>
  <c r="L29" i="39"/>
  <c r="L27" i="39"/>
  <c r="K26" i="39"/>
  <c r="L17" i="39"/>
  <c r="K124" i="39"/>
  <c r="L121" i="39"/>
  <c r="L124" i="39" s="1"/>
  <c r="K117" i="39"/>
  <c r="L114" i="39"/>
  <c r="L117" i="39" s="1"/>
  <c r="K45" i="39"/>
  <c r="L40" i="39"/>
  <c r="L45" i="39" s="1"/>
  <c r="K91" i="39"/>
  <c r="L87" i="39"/>
  <c r="L91" i="39" s="1"/>
  <c r="K181" i="39"/>
  <c r="L169" i="39"/>
  <c r="L181" i="39" s="1"/>
  <c r="K146" i="39"/>
  <c r="L145" i="39"/>
  <c r="L146" i="39" s="1"/>
  <c r="K141" i="39"/>
  <c r="L138" i="39"/>
  <c r="L141" i="39" s="1"/>
  <c r="P206" i="39"/>
  <c r="P208" i="39" s="1"/>
  <c r="F206" i="39"/>
  <c r="F208" i="39" s="1"/>
  <c r="J202" i="39"/>
  <c r="J124" i="39"/>
  <c r="L83" i="39"/>
  <c r="L70" i="39"/>
  <c r="L75" i="39" s="1"/>
  <c r="L200" i="39"/>
  <c r="L202" i="39" s="1"/>
  <c r="L164" i="39"/>
  <c r="L165" i="39" s="1"/>
  <c r="L157" i="39"/>
  <c r="L160" i="39" s="1"/>
  <c r="L66" i="39"/>
  <c r="R8" i="39"/>
  <c r="H8" i="39"/>
  <c r="R19" i="40"/>
  <c r="H13" i="39"/>
  <c r="J13" i="39"/>
  <c r="P22" i="39"/>
  <c r="J22" i="39"/>
  <c r="N196" i="39"/>
  <c r="S9" i="39"/>
  <c r="S7" i="39"/>
  <c r="R9" i="41"/>
  <c r="R11" i="41" s="1"/>
  <c r="N20" i="41"/>
  <c r="R33" i="41"/>
  <c r="P9" i="41"/>
  <c r="P11" i="41" s="1"/>
  <c r="F34" i="41"/>
  <c r="F36" i="41" s="1"/>
  <c r="T17" i="41"/>
  <c r="F9" i="41"/>
  <c r="F11" i="41" s="1"/>
  <c r="F6" i="41"/>
  <c r="F8" i="41" s="1"/>
  <c r="T20" i="41"/>
  <c r="T34" i="41"/>
  <c r="T36" i="41" s="1"/>
  <c r="H20" i="41"/>
  <c r="H6" i="41"/>
  <c r="P6" i="41"/>
  <c r="P8" i="41" s="1"/>
  <c r="N9" i="41"/>
  <c r="N11" i="41" s="1"/>
  <c r="N37" i="41" s="1"/>
  <c r="R34" i="41"/>
  <c r="R36" i="41" s="1"/>
  <c r="H34" i="41"/>
  <c r="J34" i="41"/>
  <c r="J36" i="41" s="1"/>
  <c r="H9" i="41"/>
  <c r="H11" i="41" s="1"/>
  <c r="P17" i="41"/>
  <c r="H8" i="41"/>
  <c r="H31" i="41"/>
  <c r="H33" i="41" s="1"/>
  <c r="J31" i="41"/>
  <c r="J33" i="41" s="1"/>
  <c r="N31" i="41"/>
  <c r="N33" i="41" s="1"/>
  <c r="P34" i="41"/>
  <c r="P36" i="41" s="1"/>
  <c r="D36" i="41"/>
  <c r="H36" i="41"/>
  <c r="N36" i="41"/>
  <c r="F33" i="41"/>
  <c r="J20" i="41"/>
  <c r="J37" i="41" s="1"/>
  <c r="T31" i="41"/>
  <c r="T33" i="41" s="1"/>
  <c r="R6" i="41"/>
  <c r="R8" i="41" s="1"/>
  <c r="D8" i="41"/>
  <c r="D37" i="41" s="1"/>
  <c r="S37" i="41"/>
  <c r="T6" i="41"/>
  <c r="S19" i="40"/>
  <c r="T19" i="40"/>
  <c r="F19" i="40"/>
  <c r="N164" i="39"/>
  <c r="N165" i="39" s="1"/>
  <c r="H164" i="39"/>
  <c r="H165" i="39" s="1"/>
  <c r="J208" i="39"/>
  <c r="P200" i="39"/>
  <c r="P202" i="39" s="1"/>
  <c r="F200" i="39"/>
  <c r="F202" i="39" s="1"/>
  <c r="D165" i="39"/>
  <c r="F145" i="39"/>
  <c r="F146" i="39" s="1"/>
  <c r="S10" i="39"/>
  <c r="T10" i="39" s="1"/>
  <c r="S8" i="39"/>
  <c r="T8" i="39" s="1"/>
  <c r="P15" i="39"/>
  <c r="C36" i="39"/>
  <c r="F22" i="39"/>
  <c r="S26" i="39"/>
  <c r="S36" i="39" s="1"/>
  <c r="M36" i="39"/>
  <c r="T11" i="39"/>
  <c r="O18" i="39"/>
  <c r="E18" i="39"/>
  <c r="M18" i="39"/>
  <c r="Q18" i="39"/>
  <c r="G18" i="39"/>
  <c r="I18" i="39"/>
  <c r="T6" i="39"/>
  <c r="R98" i="39"/>
  <c r="J15" i="39"/>
  <c r="T15" i="39"/>
  <c r="H12" i="39"/>
  <c r="C18" i="39"/>
  <c r="D181" i="39"/>
  <c r="D26" i="39"/>
  <c r="D36" i="39" s="1"/>
  <c r="S21" i="39"/>
  <c r="S23" i="39" s="1"/>
  <c r="D196" i="39"/>
  <c r="D21" i="39"/>
  <c r="R21" i="39" s="1"/>
  <c r="R23" i="39" s="1"/>
  <c r="P33" i="39"/>
  <c r="J31" i="39"/>
  <c r="N35" i="39"/>
  <c r="N33" i="39"/>
  <c r="N31" i="39"/>
  <c r="N29" i="39"/>
  <c r="N27" i="39"/>
  <c r="R35" i="39"/>
  <c r="R31" i="39"/>
  <c r="R27" i="39"/>
  <c r="F27" i="39"/>
  <c r="F35" i="39"/>
  <c r="J35" i="39"/>
  <c r="F33" i="39"/>
  <c r="J33" i="39"/>
  <c r="F29" i="39"/>
  <c r="J29" i="39"/>
  <c r="P29" i="39"/>
  <c r="J27" i="39"/>
  <c r="H35" i="39"/>
  <c r="H33" i="39"/>
  <c r="H31" i="39"/>
  <c r="H29" i="39"/>
  <c r="H27" i="39"/>
  <c r="T35" i="39"/>
  <c r="T33" i="39"/>
  <c r="T31" i="39"/>
  <c r="T29" i="39"/>
  <c r="T27" i="39"/>
  <c r="F31" i="39"/>
  <c r="T13" i="39"/>
  <c r="R13" i="39"/>
  <c r="N13" i="39"/>
  <c r="J17" i="39"/>
  <c r="F17" i="39"/>
  <c r="H17" i="39"/>
  <c r="N17" i="39"/>
  <c r="P17" i="39"/>
  <c r="T17" i="39"/>
  <c r="D146" i="39"/>
  <c r="R15" i="39"/>
  <c r="D9" i="39"/>
  <c r="N15" i="39"/>
  <c r="D7" i="39"/>
  <c r="N12" i="39"/>
  <c r="D141" i="39"/>
  <c r="D14" i="39"/>
  <c r="T14" i="39" s="1"/>
  <c r="F12" i="39"/>
  <c r="H15" i="39"/>
  <c r="T12" i="39"/>
  <c r="P53" i="39"/>
  <c r="P66" i="39"/>
  <c r="J53" i="39"/>
  <c r="J91" i="39"/>
  <c r="P45" i="39"/>
  <c r="N138" i="39"/>
  <c r="N141" i="39" s="1"/>
  <c r="R206" i="39"/>
  <c r="N206" i="39"/>
  <c r="N208" i="39" s="1"/>
  <c r="H206" i="39"/>
  <c r="H208" i="39" s="1"/>
  <c r="P196" i="39"/>
  <c r="J196" i="39"/>
  <c r="J145" i="39"/>
  <c r="J146" i="39" s="1"/>
  <c r="R138" i="39"/>
  <c r="R141" i="39" s="1"/>
  <c r="H138" i="39"/>
  <c r="H141" i="39" s="1"/>
  <c r="T206" i="39"/>
  <c r="T208" i="39" s="1"/>
  <c r="N53" i="39"/>
  <c r="H66" i="39"/>
  <c r="R45" i="39"/>
  <c r="R66" i="39"/>
  <c r="R53" i="39"/>
  <c r="S141" i="39"/>
  <c r="J66" i="39"/>
  <c r="F53" i="39"/>
  <c r="P98" i="39"/>
  <c r="P91" i="39"/>
  <c r="P165" i="39"/>
  <c r="J165" i="39"/>
  <c r="F165" i="39"/>
  <c r="R208" i="39"/>
  <c r="R200" i="39"/>
  <c r="R202" i="39" s="1"/>
  <c r="N200" i="39"/>
  <c r="N202" i="39" s="1"/>
  <c r="H200" i="39"/>
  <c r="H202" i="39" s="1"/>
  <c r="R196" i="39"/>
  <c r="H196" i="39"/>
  <c r="R145" i="39"/>
  <c r="R146" i="39" s="1"/>
  <c r="N145" i="39"/>
  <c r="N146" i="39" s="1"/>
  <c r="H145" i="39"/>
  <c r="H146" i="39" s="1"/>
  <c r="P124" i="39"/>
  <c r="R103" i="39"/>
  <c r="R70" i="39"/>
  <c r="R75" i="39" s="1"/>
  <c r="P70" i="39"/>
  <c r="P75" i="39" s="1"/>
  <c r="P138" i="39"/>
  <c r="P141" i="39" s="1"/>
  <c r="J138" i="39"/>
  <c r="J141" i="39" s="1"/>
  <c r="F138" i="39"/>
  <c r="F141" i="39" s="1"/>
  <c r="P110" i="39"/>
  <c r="N70" i="39"/>
  <c r="R169" i="39"/>
  <c r="R181" i="39" s="1"/>
  <c r="N117" i="39"/>
  <c r="R110" i="39"/>
  <c r="J110" i="39"/>
  <c r="R83" i="39"/>
  <c r="H83" i="39"/>
  <c r="J70" i="39"/>
  <c r="J75" i="39" s="1"/>
  <c r="N169" i="39"/>
  <c r="N181" i="39" s="1"/>
  <c r="R117" i="39"/>
  <c r="H117" i="39"/>
  <c r="N110" i="39"/>
  <c r="H110" i="39"/>
  <c r="H169" i="39"/>
  <c r="H181" i="39" s="1"/>
  <c r="N157" i="39"/>
  <c r="R153" i="39"/>
  <c r="F110" i="39"/>
  <c r="P169" i="39"/>
  <c r="P181" i="39" s="1"/>
  <c r="J169" i="39"/>
  <c r="J181" i="39" s="1"/>
  <c r="F169" i="39"/>
  <c r="F181" i="39" s="1"/>
  <c r="R157" i="39"/>
  <c r="R160" i="39" s="1"/>
  <c r="H157" i="39"/>
  <c r="H160" i="39" s="1"/>
  <c r="H70" i="39"/>
  <c r="H75" i="39" s="1"/>
  <c r="R165" i="39"/>
  <c r="P153" i="39"/>
  <c r="F153" i="39"/>
  <c r="F124" i="39"/>
  <c r="F70" i="39"/>
  <c r="F75" i="39" s="1"/>
  <c r="N98" i="39"/>
  <c r="F91" i="39"/>
  <c r="H53" i="39"/>
  <c r="J45" i="39"/>
  <c r="T185" i="39"/>
  <c r="T190" i="39" s="1"/>
  <c r="S190" i="39"/>
  <c r="S181" i="39"/>
  <c r="T169" i="39"/>
  <c r="T181" i="39" s="1"/>
  <c r="S134" i="39"/>
  <c r="T134" i="39"/>
  <c r="S83" i="39"/>
  <c r="T83" i="39"/>
  <c r="S117" i="39"/>
  <c r="T117" i="39"/>
  <c r="S110" i="39"/>
  <c r="T110" i="39"/>
  <c r="T91" i="39"/>
  <c r="S91" i="39"/>
  <c r="S75" i="39"/>
  <c r="T70" i="39"/>
  <c r="T75" i="39" s="1"/>
  <c r="S53" i="39"/>
  <c r="T53" i="39"/>
  <c r="N160" i="39"/>
  <c r="N190" i="39"/>
  <c r="P146" i="39"/>
  <c r="J190" i="39"/>
  <c r="J153" i="39"/>
  <c r="S208" i="39"/>
  <c r="S202" i="39"/>
  <c r="S196" i="39"/>
  <c r="S153" i="39"/>
  <c r="R134" i="39"/>
  <c r="N134" i="39"/>
  <c r="H134" i="39"/>
  <c r="P103" i="39"/>
  <c r="J103" i="39"/>
  <c r="F103" i="39"/>
  <c r="H98" i="39"/>
  <c r="N83" i="39"/>
  <c r="H45" i="39"/>
  <c r="T98" i="39"/>
  <c r="R124" i="39"/>
  <c r="H124" i="39"/>
  <c r="R91" i="39"/>
  <c r="H91" i="39"/>
  <c r="N75" i="39"/>
  <c r="F66" i="39"/>
  <c r="R58" i="39"/>
  <c r="H58" i="39"/>
  <c r="S66" i="39"/>
  <c r="J58" i="39"/>
  <c r="S160" i="39"/>
  <c r="T157" i="39"/>
  <c r="T160" i="39" s="1"/>
  <c r="S165" i="39"/>
  <c r="T164" i="39"/>
  <c r="T165" i="39" s="1"/>
  <c r="T145" i="39"/>
  <c r="T146" i="39" s="1"/>
  <c r="S146" i="39"/>
  <c r="S103" i="39"/>
  <c r="T103" i="39"/>
  <c r="T124" i="39"/>
  <c r="S124" i="39"/>
  <c r="T58" i="39"/>
  <c r="S58" i="39"/>
  <c r="S45" i="39"/>
  <c r="T45" i="39"/>
  <c r="P157" i="39"/>
  <c r="P160" i="39" s="1"/>
  <c r="J157" i="39"/>
  <c r="J160" i="39" s="1"/>
  <c r="F157" i="39"/>
  <c r="F160" i="39" s="1"/>
  <c r="R190" i="39"/>
  <c r="H190" i="39"/>
  <c r="P190" i="39"/>
  <c r="F190" i="39"/>
  <c r="N153" i="39"/>
  <c r="H153" i="39"/>
  <c r="T202" i="39"/>
  <c r="T196" i="39"/>
  <c r="P117" i="39"/>
  <c r="J117" i="39"/>
  <c r="F117" i="39"/>
  <c r="T153" i="39"/>
  <c r="T138" i="39"/>
  <c r="T141" i="39" s="1"/>
  <c r="P134" i="39"/>
  <c r="J134" i="39"/>
  <c r="F134" i="39"/>
  <c r="N103" i="39"/>
  <c r="H103" i="39"/>
  <c r="J98" i="39"/>
  <c r="F98" i="39"/>
  <c r="P83" i="39"/>
  <c r="J83" i="39"/>
  <c r="F83" i="39"/>
  <c r="N45" i="39"/>
  <c r="F45" i="39"/>
  <c r="S98" i="39"/>
  <c r="N124" i="39"/>
  <c r="N91" i="39"/>
  <c r="N66" i="39"/>
  <c r="N58" i="39"/>
  <c r="T66" i="39"/>
  <c r="P58" i="39"/>
  <c r="F58" i="39"/>
  <c r="B175" i="38"/>
  <c r="B86" i="38"/>
  <c r="B306" i="38"/>
  <c r="B300" i="38"/>
  <c r="B294" i="38"/>
  <c r="B288" i="38"/>
  <c r="B279" i="38"/>
  <c r="B263" i="38"/>
  <c r="B249" i="38"/>
  <c r="B238" i="38"/>
  <c r="B226" i="38"/>
  <c r="B215" i="38"/>
  <c r="B206" i="38"/>
  <c r="B192" i="38"/>
  <c r="B164" i="38"/>
  <c r="T26" i="39" l="1"/>
  <c r="H26" i="39"/>
  <c r="L8" i="41"/>
  <c r="L37" i="41" s="1"/>
  <c r="F37" i="41"/>
  <c r="L7" i="39"/>
  <c r="L14" i="39"/>
  <c r="L9" i="39"/>
  <c r="K23" i="39"/>
  <c r="L21" i="39"/>
  <c r="L23" i="39" s="1"/>
  <c r="K18" i="39"/>
  <c r="K36" i="39"/>
  <c r="L26" i="39"/>
  <c r="L36" i="39" s="1"/>
  <c r="T9" i="39"/>
  <c r="S18" i="39"/>
  <c r="P37" i="41"/>
  <c r="H37" i="41"/>
  <c r="R37" i="41"/>
  <c r="T8" i="41"/>
  <c r="T37" i="41" s="1"/>
  <c r="N21" i="39"/>
  <c r="N23" i="39" s="1"/>
  <c r="D23" i="39"/>
  <c r="T36" i="39"/>
  <c r="H36" i="39"/>
  <c r="H21" i="39"/>
  <c r="H23" i="39" s="1"/>
  <c r="D18" i="39"/>
  <c r="F21" i="39"/>
  <c r="F23" i="39" s="1"/>
  <c r="J21" i="39"/>
  <c r="J23" i="39" s="1"/>
  <c r="P21" i="39"/>
  <c r="P23" i="39" s="1"/>
  <c r="F26" i="39"/>
  <c r="F36" i="39" s="1"/>
  <c r="J26" i="39"/>
  <c r="J36" i="39" s="1"/>
  <c r="R26" i="39"/>
  <c r="R36" i="39" s="1"/>
  <c r="P26" i="39"/>
  <c r="P36" i="39" s="1"/>
  <c r="N26" i="39"/>
  <c r="N36" i="39" s="1"/>
  <c r="T21" i="39"/>
  <c r="T23" i="39" s="1"/>
  <c r="H14" i="39"/>
  <c r="J14" i="39"/>
  <c r="N14" i="39"/>
  <c r="R14" i="39"/>
  <c r="F14" i="39"/>
  <c r="P14" i="39"/>
  <c r="R7" i="39"/>
  <c r="F7" i="39"/>
  <c r="J7" i="39"/>
  <c r="P7" i="39"/>
  <c r="T7" i="39"/>
  <c r="H7" i="39"/>
  <c r="N7" i="39"/>
  <c r="R9" i="39"/>
  <c r="H9" i="39"/>
  <c r="N9" i="39"/>
  <c r="F9" i="39"/>
  <c r="J9" i="39"/>
  <c r="P9" i="39"/>
  <c r="B152" i="38"/>
  <c r="B140" i="38"/>
  <c r="B130" i="38"/>
  <c r="B116" i="38"/>
  <c r="B101" i="38"/>
  <c r="B74" i="38"/>
  <c r="B60" i="38"/>
  <c r="B46" i="38"/>
  <c r="B35" i="38"/>
  <c r="B19" i="38"/>
  <c r="Q305" i="38"/>
  <c r="O305" i="38"/>
  <c r="M305" i="38"/>
  <c r="I305" i="38"/>
  <c r="G305" i="38"/>
  <c r="E305" i="38"/>
  <c r="C305" i="38"/>
  <c r="D305" i="38" s="1"/>
  <c r="Q304" i="38"/>
  <c r="O304" i="38"/>
  <c r="M304" i="38"/>
  <c r="I304" i="38"/>
  <c r="G304" i="38"/>
  <c r="E304" i="38"/>
  <c r="C304" i="38"/>
  <c r="Q299" i="38"/>
  <c r="O299" i="38"/>
  <c r="M299" i="38"/>
  <c r="I299" i="38"/>
  <c r="G299" i="38"/>
  <c r="E299" i="38"/>
  <c r="C299" i="38"/>
  <c r="D299" i="38" s="1"/>
  <c r="Q298" i="38"/>
  <c r="O298" i="38"/>
  <c r="M298" i="38"/>
  <c r="I298" i="38"/>
  <c r="G298" i="38"/>
  <c r="E298" i="38"/>
  <c r="C298" i="38"/>
  <c r="Q293" i="38"/>
  <c r="O293" i="38"/>
  <c r="M293" i="38"/>
  <c r="I293" i="38"/>
  <c r="G293" i="38"/>
  <c r="E293" i="38"/>
  <c r="C293" i="38"/>
  <c r="D293" i="38" s="1"/>
  <c r="Q292" i="38"/>
  <c r="O292" i="38"/>
  <c r="M292" i="38"/>
  <c r="I292" i="38"/>
  <c r="G292" i="38"/>
  <c r="E292" i="38"/>
  <c r="C292" i="38"/>
  <c r="Q287" i="38"/>
  <c r="O287" i="38"/>
  <c r="M287" i="38"/>
  <c r="I287" i="38"/>
  <c r="G287" i="38"/>
  <c r="E287" i="38"/>
  <c r="C287" i="38"/>
  <c r="D287" i="38" s="1"/>
  <c r="Q286" i="38"/>
  <c r="O286" i="38"/>
  <c r="M286" i="38"/>
  <c r="I286" i="38"/>
  <c r="G286" i="38"/>
  <c r="E286" i="38"/>
  <c r="C286" i="38"/>
  <c r="D286" i="38" s="1"/>
  <c r="Q285" i="38"/>
  <c r="O285" i="38"/>
  <c r="M285" i="38"/>
  <c r="I285" i="38"/>
  <c r="G285" i="38"/>
  <c r="E285" i="38"/>
  <c r="C285" i="38"/>
  <c r="D285" i="38" s="1"/>
  <c r="Q284" i="38"/>
  <c r="O284" i="38"/>
  <c r="M284" i="38"/>
  <c r="I284" i="38"/>
  <c r="G284" i="38"/>
  <c r="E284" i="38"/>
  <c r="C284" i="38"/>
  <c r="D284" i="38" s="1"/>
  <c r="Q283" i="38"/>
  <c r="O283" i="38"/>
  <c r="M283" i="38"/>
  <c r="I283" i="38"/>
  <c r="G283" i="38"/>
  <c r="E283" i="38"/>
  <c r="C283" i="38"/>
  <c r="Q278" i="38"/>
  <c r="O278" i="38"/>
  <c r="M278" i="38"/>
  <c r="I278" i="38"/>
  <c r="G278" i="38"/>
  <c r="E278" i="38"/>
  <c r="C278" i="38"/>
  <c r="D278" i="38" s="1"/>
  <c r="Q277" i="38"/>
  <c r="O277" i="38"/>
  <c r="M277" i="38"/>
  <c r="I277" i="38"/>
  <c r="G277" i="38"/>
  <c r="E277" i="38"/>
  <c r="C277" i="38"/>
  <c r="D277" i="38" s="1"/>
  <c r="Q276" i="38"/>
  <c r="O276" i="38"/>
  <c r="M276" i="38"/>
  <c r="I276" i="38"/>
  <c r="G276" i="38"/>
  <c r="E276" i="38"/>
  <c r="C276" i="38"/>
  <c r="D276" i="38" s="1"/>
  <c r="Q275" i="38"/>
  <c r="O275" i="38"/>
  <c r="M275" i="38"/>
  <c r="I275" i="38"/>
  <c r="G275" i="38"/>
  <c r="E275" i="38"/>
  <c r="C275" i="38"/>
  <c r="D275" i="38" s="1"/>
  <c r="Q274" i="38"/>
  <c r="O274" i="38"/>
  <c r="M274" i="38"/>
  <c r="I274" i="38"/>
  <c r="G274" i="38"/>
  <c r="E274" i="38"/>
  <c r="C274" i="38"/>
  <c r="D274" i="38" s="1"/>
  <c r="Q273" i="38"/>
  <c r="O273" i="38"/>
  <c r="M273" i="38"/>
  <c r="I273" i="38"/>
  <c r="G273" i="38"/>
  <c r="E273" i="38"/>
  <c r="C273" i="38"/>
  <c r="D273" i="38" s="1"/>
  <c r="Q272" i="38"/>
  <c r="O272" i="38"/>
  <c r="M272" i="38"/>
  <c r="I272" i="38"/>
  <c r="G272" i="38"/>
  <c r="E272" i="38"/>
  <c r="C272" i="38"/>
  <c r="D272" i="38" s="1"/>
  <c r="Q271" i="38"/>
  <c r="O271" i="38"/>
  <c r="M271" i="38"/>
  <c r="I271" i="38"/>
  <c r="G271" i="38"/>
  <c r="E271" i="38"/>
  <c r="C271" i="38"/>
  <c r="D271" i="38" s="1"/>
  <c r="Q270" i="38"/>
  <c r="O270" i="38"/>
  <c r="M270" i="38"/>
  <c r="I270" i="38"/>
  <c r="G270" i="38"/>
  <c r="E270" i="38"/>
  <c r="C270" i="38"/>
  <c r="D270" i="38" s="1"/>
  <c r="Q269" i="38"/>
  <c r="O269" i="38"/>
  <c r="M269" i="38"/>
  <c r="I269" i="38"/>
  <c r="G269" i="38"/>
  <c r="E269" i="38"/>
  <c r="C269" i="38"/>
  <c r="D269" i="38" s="1"/>
  <c r="Q268" i="38"/>
  <c r="O268" i="38"/>
  <c r="M268" i="38"/>
  <c r="I268" i="38"/>
  <c r="G268" i="38"/>
  <c r="E268" i="38"/>
  <c r="C268" i="38"/>
  <c r="D268" i="38" s="1"/>
  <c r="Q267" i="38"/>
  <c r="O267" i="38"/>
  <c r="M267" i="38"/>
  <c r="I267" i="38"/>
  <c r="G267" i="38"/>
  <c r="E267" i="38"/>
  <c r="C267" i="38"/>
  <c r="Q262" i="38"/>
  <c r="O262" i="38"/>
  <c r="M262" i="38"/>
  <c r="I262" i="38"/>
  <c r="G262" i="38"/>
  <c r="E262" i="38"/>
  <c r="C262" i="38"/>
  <c r="D262" i="38" s="1"/>
  <c r="Q261" i="38"/>
  <c r="O261" i="38"/>
  <c r="M261" i="38"/>
  <c r="I261" i="38"/>
  <c r="G261" i="38"/>
  <c r="E261" i="38"/>
  <c r="C261" i="38"/>
  <c r="D261" i="38" s="1"/>
  <c r="Q260" i="38"/>
  <c r="O260" i="38"/>
  <c r="M260" i="38"/>
  <c r="I260" i="38"/>
  <c r="G260" i="38"/>
  <c r="E260" i="38"/>
  <c r="C260" i="38"/>
  <c r="D260" i="38" s="1"/>
  <c r="Q259" i="38"/>
  <c r="O259" i="38"/>
  <c r="M259" i="38"/>
  <c r="I259" i="38"/>
  <c r="G259" i="38"/>
  <c r="E259" i="38"/>
  <c r="C259" i="38"/>
  <c r="D259" i="38" s="1"/>
  <c r="Q258" i="38"/>
  <c r="O258" i="38"/>
  <c r="M258" i="38"/>
  <c r="I258" i="38"/>
  <c r="G258" i="38"/>
  <c r="E258" i="38"/>
  <c r="C258" i="38"/>
  <c r="D258" i="38" s="1"/>
  <c r="Q257" i="38"/>
  <c r="O257" i="38"/>
  <c r="M257" i="38"/>
  <c r="I257" i="38"/>
  <c r="G257" i="38"/>
  <c r="E257" i="38"/>
  <c r="C257" i="38"/>
  <c r="D257" i="38" s="1"/>
  <c r="Q256" i="38"/>
  <c r="O256" i="38"/>
  <c r="M256" i="38"/>
  <c r="I256" i="38"/>
  <c r="G256" i="38"/>
  <c r="E256" i="38"/>
  <c r="C256" i="38"/>
  <c r="D256" i="38" s="1"/>
  <c r="Q255" i="38"/>
  <c r="O255" i="38"/>
  <c r="M255" i="38"/>
  <c r="I255" i="38"/>
  <c r="G255" i="38"/>
  <c r="E255" i="38"/>
  <c r="C255" i="38"/>
  <c r="D255" i="38" s="1"/>
  <c r="Q254" i="38"/>
  <c r="O254" i="38"/>
  <c r="M254" i="38"/>
  <c r="I254" i="38"/>
  <c r="G254" i="38"/>
  <c r="E254" i="38"/>
  <c r="C254" i="38"/>
  <c r="D254" i="38" s="1"/>
  <c r="Q253" i="38"/>
  <c r="O253" i="38"/>
  <c r="M253" i="38"/>
  <c r="I253" i="38"/>
  <c r="G253" i="38"/>
  <c r="E253" i="38"/>
  <c r="C253" i="38"/>
  <c r="D253" i="38" s="1"/>
  <c r="Q248" i="38"/>
  <c r="O248" i="38"/>
  <c r="M248" i="38"/>
  <c r="I248" i="38"/>
  <c r="G248" i="38"/>
  <c r="E248" i="38"/>
  <c r="C248" i="38"/>
  <c r="D248" i="38" s="1"/>
  <c r="Q247" i="38"/>
  <c r="O247" i="38"/>
  <c r="M247" i="38"/>
  <c r="I247" i="38"/>
  <c r="G247" i="38"/>
  <c r="E247" i="38"/>
  <c r="C247" i="38"/>
  <c r="D247" i="38" s="1"/>
  <c r="Q246" i="38"/>
  <c r="O246" i="38"/>
  <c r="M246" i="38"/>
  <c r="I246" i="38"/>
  <c r="G246" i="38"/>
  <c r="E246" i="38"/>
  <c r="C246" i="38"/>
  <c r="D246" i="38" s="1"/>
  <c r="Q245" i="38"/>
  <c r="O245" i="38"/>
  <c r="M245" i="38"/>
  <c r="I245" i="38"/>
  <c r="G245" i="38"/>
  <c r="E245" i="38"/>
  <c r="C245" i="38"/>
  <c r="D245" i="38" s="1"/>
  <c r="Q244" i="38"/>
  <c r="O244" i="38"/>
  <c r="M244" i="38"/>
  <c r="I244" i="38"/>
  <c r="G244" i="38"/>
  <c r="E244" i="38"/>
  <c r="C244" i="38"/>
  <c r="D244" i="38" s="1"/>
  <c r="Q243" i="38"/>
  <c r="O243" i="38"/>
  <c r="M243" i="38"/>
  <c r="I243" i="38"/>
  <c r="G243" i="38"/>
  <c r="E243" i="38"/>
  <c r="C243" i="38"/>
  <c r="D243" i="38" s="1"/>
  <c r="Q242" i="38"/>
  <c r="O242" i="38"/>
  <c r="M242" i="38"/>
  <c r="I242" i="38"/>
  <c r="G242" i="38"/>
  <c r="E242" i="38"/>
  <c r="C242" i="38"/>
  <c r="Q237" i="38"/>
  <c r="O237" i="38"/>
  <c r="M237" i="38"/>
  <c r="I237" i="38"/>
  <c r="G237" i="38"/>
  <c r="E237" i="38"/>
  <c r="C237" i="38"/>
  <c r="D237" i="38" s="1"/>
  <c r="Q236" i="38"/>
  <c r="O236" i="38"/>
  <c r="M236" i="38"/>
  <c r="I236" i="38"/>
  <c r="G236" i="38"/>
  <c r="E236" i="38"/>
  <c r="C236" i="38"/>
  <c r="D236" i="38" s="1"/>
  <c r="Q235" i="38"/>
  <c r="O235" i="38"/>
  <c r="M235" i="38"/>
  <c r="I235" i="38"/>
  <c r="G235" i="38"/>
  <c r="E235" i="38"/>
  <c r="C235" i="38"/>
  <c r="D235" i="38" s="1"/>
  <c r="Q234" i="38"/>
  <c r="O234" i="38"/>
  <c r="M234" i="38"/>
  <c r="I234" i="38"/>
  <c r="G234" i="38"/>
  <c r="E234" i="38"/>
  <c r="C234" i="38"/>
  <c r="D234" i="38" s="1"/>
  <c r="Q233" i="38"/>
  <c r="O233" i="38"/>
  <c r="M233" i="38"/>
  <c r="I233" i="38"/>
  <c r="G233" i="38"/>
  <c r="E233" i="38"/>
  <c r="C233" i="38"/>
  <c r="D233" i="38" s="1"/>
  <c r="Q232" i="38"/>
  <c r="O232" i="38"/>
  <c r="M232" i="38"/>
  <c r="I232" i="38"/>
  <c r="G232" i="38"/>
  <c r="E232" i="38"/>
  <c r="C232" i="38"/>
  <c r="D232" i="38" s="1"/>
  <c r="Q231" i="38"/>
  <c r="O231" i="38"/>
  <c r="M231" i="38"/>
  <c r="I231" i="38"/>
  <c r="G231" i="38"/>
  <c r="E231" i="38"/>
  <c r="C231" i="38"/>
  <c r="D231" i="38" s="1"/>
  <c r="Q230" i="38"/>
  <c r="O230" i="38"/>
  <c r="M230" i="38"/>
  <c r="I230" i="38"/>
  <c r="G230" i="38"/>
  <c r="E230" i="38"/>
  <c r="C230" i="38"/>
  <c r="D230" i="38" s="1"/>
  <c r="Q225" i="38"/>
  <c r="O225" i="38"/>
  <c r="M225" i="38"/>
  <c r="I225" i="38"/>
  <c r="G225" i="38"/>
  <c r="E225" i="38"/>
  <c r="C225" i="38"/>
  <c r="D225" i="38" s="1"/>
  <c r="Q224" i="38"/>
  <c r="O224" i="38"/>
  <c r="M224" i="38"/>
  <c r="I224" i="38"/>
  <c r="G224" i="38"/>
  <c r="E224" i="38"/>
  <c r="C224" i="38"/>
  <c r="D224" i="38" s="1"/>
  <c r="Q223" i="38"/>
  <c r="O223" i="38"/>
  <c r="M223" i="38"/>
  <c r="I223" i="38"/>
  <c r="G223" i="38"/>
  <c r="E223" i="38"/>
  <c r="C223" i="38"/>
  <c r="D223" i="38" s="1"/>
  <c r="Q222" i="38"/>
  <c r="O222" i="38"/>
  <c r="M222" i="38"/>
  <c r="I222" i="38"/>
  <c r="G222" i="38"/>
  <c r="E222" i="38"/>
  <c r="C222" i="38"/>
  <c r="D222" i="38" s="1"/>
  <c r="Q221" i="38"/>
  <c r="O221" i="38"/>
  <c r="M221" i="38"/>
  <c r="I221" i="38"/>
  <c r="G221" i="38"/>
  <c r="E221" i="38"/>
  <c r="C221" i="38"/>
  <c r="D221" i="38" s="1"/>
  <c r="Q220" i="38"/>
  <c r="O220" i="38"/>
  <c r="M220" i="38"/>
  <c r="I220" i="38"/>
  <c r="G220" i="38"/>
  <c r="E220" i="38"/>
  <c r="C220" i="38"/>
  <c r="D220" i="38" s="1"/>
  <c r="Q219" i="38"/>
  <c r="O219" i="38"/>
  <c r="M219" i="38"/>
  <c r="I219" i="38"/>
  <c r="G219" i="38"/>
  <c r="E219" i="38"/>
  <c r="C219" i="38"/>
  <c r="Q214" i="38"/>
  <c r="O214" i="38"/>
  <c r="M214" i="38"/>
  <c r="I214" i="38"/>
  <c r="G214" i="38"/>
  <c r="E214" i="38"/>
  <c r="C214" i="38"/>
  <c r="D214" i="38" s="1"/>
  <c r="Q213" i="38"/>
  <c r="O213" i="38"/>
  <c r="M213" i="38"/>
  <c r="I213" i="38"/>
  <c r="G213" i="38"/>
  <c r="E213" i="38"/>
  <c r="C213" i="38"/>
  <c r="D213" i="38" s="1"/>
  <c r="Q212" i="38"/>
  <c r="O212" i="38"/>
  <c r="M212" i="38"/>
  <c r="I212" i="38"/>
  <c r="G212" i="38"/>
  <c r="E212" i="38"/>
  <c r="C212" i="38"/>
  <c r="D212" i="38" s="1"/>
  <c r="Q211" i="38"/>
  <c r="O211" i="38"/>
  <c r="M211" i="38"/>
  <c r="I211" i="38"/>
  <c r="G211" i="38"/>
  <c r="E211" i="38"/>
  <c r="C211" i="38"/>
  <c r="D211" i="38" s="1"/>
  <c r="Q210" i="38"/>
  <c r="O210" i="38"/>
  <c r="M210" i="38"/>
  <c r="I210" i="38"/>
  <c r="G210" i="38"/>
  <c r="E210" i="38"/>
  <c r="C210" i="38"/>
  <c r="D210" i="38" s="1"/>
  <c r="Q205" i="38"/>
  <c r="O205" i="38"/>
  <c r="M205" i="38"/>
  <c r="I205" i="38"/>
  <c r="G205" i="38"/>
  <c r="E205" i="38"/>
  <c r="C205" i="38"/>
  <c r="D205" i="38" s="1"/>
  <c r="Q204" i="38"/>
  <c r="O204" i="38"/>
  <c r="M204" i="38"/>
  <c r="I204" i="38"/>
  <c r="G204" i="38"/>
  <c r="E204" i="38"/>
  <c r="C204" i="38"/>
  <c r="D204" i="38" s="1"/>
  <c r="Q203" i="38"/>
  <c r="O203" i="38"/>
  <c r="M203" i="38"/>
  <c r="I203" i="38"/>
  <c r="G203" i="38"/>
  <c r="E203" i="38"/>
  <c r="C203" i="38"/>
  <c r="D203" i="38" s="1"/>
  <c r="Q202" i="38"/>
  <c r="O202" i="38"/>
  <c r="M202" i="38"/>
  <c r="I202" i="38"/>
  <c r="G202" i="38"/>
  <c r="E202" i="38"/>
  <c r="C202" i="38"/>
  <c r="D202" i="38" s="1"/>
  <c r="Q201" i="38"/>
  <c r="O201" i="38"/>
  <c r="M201" i="38"/>
  <c r="I201" i="38"/>
  <c r="G201" i="38"/>
  <c r="E201" i="38"/>
  <c r="C201" i="38"/>
  <c r="D201" i="38" s="1"/>
  <c r="Q200" i="38"/>
  <c r="O200" i="38"/>
  <c r="M200" i="38"/>
  <c r="I200" i="38"/>
  <c r="G200" i="38"/>
  <c r="E200" i="38"/>
  <c r="C200" i="38"/>
  <c r="D200" i="38" s="1"/>
  <c r="Q199" i="38"/>
  <c r="O199" i="38"/>
  <c r="M199" i="38"/>
  <c r="I199" i="38"/>
  <c r="G199" i="38"/>
  <c r="E199" i="38"/>
  <c r="C199" i="38"/>
  <c r="D199" i="38" s="1"/>
  <c r="Q198" i="38"/>
  <c r="O198" i="38"/>
  <c r="M198" i="38"/>
  <c r="I198" i="38"/>
  <c r="G198" i="38"/>
  <c r="E198" i="38"/>
  <c r="C198" i="38"/>
  <c r="D198" i="38" s="1"/>
  <c r="Q197" i="38"/>
  <c r="O197" i="38"/>
  <c r="M197" i="38"/>
  <c r="I197" i="38"/>
  <c r="G197" i="38"/>
  <c r="E197" i="38"/>
  <c r="C197" i="38"/>
  <c r="D197" i="38" s="1"/>
  <c r="Q196" i="38"/>
  <c r="O196" i="38"/>
  <c r="M196" i="38"/>
  <c r="I196" i="38"/>
  <c r="G196" i="38"/>
  <c r="E196" i="38"/>
  <c r="C196" i="38"/>
  <c r="D196" i="38" s="1"/>
  <c r="Q191" i="38"/>
  <c r="O191" i="38"/>
  <c r="M191" i="38"/>
  <c r="I191" i="38"/>
  <c r="G191" i="38"/>
  <c r="E191" i="38"/>
  <c r="C191" i="38"/>
  <c r="D191" i="38" s="1"/>
  <c r="Q190" i="38"/>
  <c r="O190" i="38"/>
  <c r="M190" i="38"/>
  <c r="I190" i="38"/>
  <c r="G190" i="38"/>
  <c r="E190" i="38"/>
  <c r="C190" i="38"/>
  <c r="D190" i="38" s="1"/>
  <c r="Q189" i="38"/>
  <c r="O189" i="38"/>
  <c r="M189" i="38"/>
  <c r="I189" i="38"/>
  <c r="G189" i="38"/>
  <c r="E189" i="38"/>
  <c r="C189" i="38"/>
  <c r="D189" i="38" s="1"/>
  <c r="Q188" i="38"/>
  <c r="O188" i="38"/>
  <c r="M188" i="38"/>
  <c r="I188" i="38"/>
  <c r="G188" i="38"/>
  <c r="E188" i="38"/>
  <c r="C188" i="38"/>
  <c r="D188" i="38" s="1"/>
  <c r="Q187" i="38"/>
  <c r="O187" i="38"/>
  <c r="M187" i="38"/>
  <c r="I187" i="38"/>
  <c r="G187" i="38"/>
  <c r="E187" i="38"/>
  <c r="C187" i="38"/>
  <c r="D187" i="38" s="1"/>
  <c r="Q186" i="38"/>
  <c r="O186" i="38"/>
  <c r="M186" i="38"/>
  <c r="I186" i="38"/>
  <c r="G186" i="38"/>
  <c r="E186" i="38"/>
  <c r="C186" i="38"/>
  <c r="D186" i="38" s="1"/>
  <c r="Q185" i="38"/>
  <c r="O185" i="38"/>
  <c r="M185" i="38"/>
  <c r="I185" i="38"/>
  <c r="G185" i="38"/>
  <c r="E185" i="38"/>
  <c r="C185" i="38"/>
  <c r="D185" i="38" s="1"/>
  <c r="Q184" i="38"/>
  <c r="O184" i="38"/>
  <c r="M184" i="38"/>
  <c r="I184" i="38"/>
  <c r="G184" i="38"/>
  <c r="E184" i="38"/>
  <c r="C184" i="38"/>
  <c r="D184" i="38" s="1"/>
  <c r="Q183" i="38"/>
  <c r="O183" i="38"/>
  <c r="M183" i="38"/>
  <c r="I183" i="38"/>
  <c r="G183" i="38"/>
  <c r="E183" i="38"/>
  <c r="C183" i="38"/>
  <c r="D183" i="38" s="1"/>
  <c r="Q182" i="38"/>
  <c r="O182" i="38"/>
  <c r="M182" i="38"/>
  <c r="I182" i="38"/>
  <c r="G182" i="38"/>
  <c r="E182" i="38"/>
  <c r="C182" i="38"/>
  <c r="D182" i="38" s="1"/>
  <c r="Q181" i="38"/>
  <c r="O181" i="38"/>
  <c r="M181" i="38"/>
  <c r="I181" i="38"/>
  <c r="G181" i="38"/>
  <c r="E181" i="38"/>
  <c r="C181" i="38"/>
  <c r="D181" i="38" s="1"/>
  <c r="Q180" i="38"/>
  <c r="O180" i="38"/>
  <c r="M180" i="38"/>
  <c r="I180" i="38"/>
  <c r="G180" i="38"/>
  <c r="E180" i="38"/>
  <c r="C180" i="38"/>
  <c r="D180" i="38" s="1"/>
  <c r="Q179" i="38"/>
  <c r="O179" i="38"/>
  <c r="M179" i="38"/>
  <c r="I179" i="38"/>
  <c r="G179" i="38"/>
  <c r="E179" i="38"/>
  <c r="C179" i="38"/>
  <c r="Q174" i="38"/>
  <c r="O174" i="38"/>
  <c r="M174" i="38"/>
  <c r="I174" i="38"/>
  <c r="G174" i="38"/>
  <c r="E174" i="38"/>
  <c r="C174" i="38"/>
  <c r="D174" i="38" s="1"/>
  <c r="Q173" i="38"/>
  <c r="O173" i="38"/>
  <c r="M173" i="38"/>
  <c r="I173" i="38"/>
  <c r="G173" i="38"/>
  <c r="E173" i="38"/>
  <c r="C173" i="38"/>
  <c r="D173" i="38" s="1"/>
  <c r="Q172" i="38"/>
  <c r="O172" i="38"/>
  <c r="M172" i="38"/>
  <c r="I172" i="38"/>
  <c r="G172" i="38"/>
  <c r="E172" i="38"/>
  <c r="C172" i="38"/>
  <c r="D172" i="38" s="1"/>
  <c r="Q171" i="38"/>
  <c r="O171" i="38"/>
  <c r="M171" i="38"/>
  <c r="I171" i="38"/>
  <c r="G171" i="38"/>
  <c r="E171" i="38"/>
  <c r="C171" i="38"/>
  <c r="D171" i="38" s="1"/>
  <c r="Q170" i="38"/>
  <c r="O170" i="38"/>
  <c r="M170" i="38"/>
  <c r="I170" i="38"/>
  <c r="G170" i="38"/>
  <c r="E170" i="38"/>
  <c r="C170" i="38"/>
  <c r="D170" i="38" s="1"/>
  <c r="Q169" i="38"/>
  <c r="O169" i="38"/>
  <c r="M169" i="38"/>
  <c r="I169" i="38"/>
  <c r="G169" i="38"/>
  <c r="E169" i="38"/>
  <c r="C169" i="38"/>
  <c r="D169" i="38" s="1"/>
  <c r="Q168" i="38"/>
  <c r="O168" i="38"/>
  <c r="M168" i="38"/>
  <c r="I168" i="38"/>
  <c r="G168" i="38"/>
  <c r="E168" i="38"/>
  <c r="C168" i="38"/>
  <c r="D168" i="38" s="1"/>
  <c r="Q163" i="38"/>
  <c r="O163" i="38"/>
  <c r="M163" i="38"/>
  <c r="I163" i="38"/>
  <c r="G163" i="38"/>
  <c r="E163" i="38"/>
  <c r="C163" i="38"/>
  <c r="D163" i="38" s="1"/>
  <c r="Q162" i="38"/>
  <c r="O162" i="38"/>
  <c r="M162" i="38"/>
  <c r="I162" i="38"/>
  <c r="G162" i="38"/>
  <c r="E162" i="38"/>
  <c r="C162" i="38"/>
  <c r="D162" i="38" s="1"/>
  <c r="Q161" i="38"/>
  <c r="O161" i="38"/>
  <c r="M161" i="38"/>
  <c r="I161" i="38"/>
  <c r="G161" i="38"/>
  <c r="E161" i="38"/>
  <c r="C161" i="38"/>
  <c r="D161" i="38" s="1"/>
  <c r="Q160" i="38"/>
  <c r="O160" i="38"/>
  <c r="M160" i="38"/>
  <c r="I160" i="38"/>
  <c r="G160" i="38"/>
  <c r="E160" i="38"/>
  <c r="C160" i="38"/>
  <c r="D160" i="38" s="1"/>
  <c r="Q159" i="38"/>
  <c r="O159" i="38"/>
  <c r="M159" i="38"/>
  <c r="I159" i="38"/>
  <c r="G159" i="38"/>
  <c r="E159" i="38"/>
  <c r="C159" i="38"/>
  <c r="D159" i="38" s="1"/>
  <c r="Q158" i="38"/>
  <c r="O158" i="38"/>
  <c r="M158" i="38"/>
  <c r="I158" i="38"/>
  <c r="G158" i="38"/>
  <c r="E158" i="38"/>
  <c r="C158" i="38"/>
  <c r="D158" i="38" s="1"/>
  <c r="Q157" i="38"/>
  <c r="O157" i="38"/>
  <c r="M157" i="38"/>
  <c r="I157" i="38"/>
  <c r="G157" i="38"/>
  <c r="E157" i="38"/>
  <c r="C157" i="38"/>
  <c r="D157" i="38" s="1"/>
  <c r="Q156" i="38"/>
  <c r="O156" i="38"/>
  <c r="M156" i="38"/>
  <c r="I156" i="38"/>
  <c r="G156" i="38"/>
  <c r="E156" i="38"/>
  <c r="C156" i="38"/>
  <c r="D156" i="38" s="1"/>
  <c r="Q151" i="38"/>
  <c r="O151" i="38"/>
  <c r="M151" i="38"/>
  <c r="I151" i="38"/>
  <c r="G151" i="38"/>
  <c r="E151" i="38"/>
  <c r="C151" i="38"/>
  <c r="D151" i="38" s="1"/>
  <c r="Q150" i="38"/>
  <c r="O150" i="38"/>
  <c r="M150" i="38"/>
  <c r="I150" i="38"/>
  <c r="G150" i="38"/>
  <c r="E150" i="38"/>
  <c r="C150" i="38"/>
  <c r="D150" i="38" s="1"/>
  <c r="Q149" i="38"/>
  <c r="O149" i="38"/>
  <c r="M149" i="38"/>
  <c r="I149" i="38"/>
  <c r="G149" i="38"/>
  <c r="E149" i="38"/>
  <c r="C149" i="38"/>
  <c r="D149" i="38" s="1"/>
  <c r="Q148" i="38"/>
  <c r="O148" i="38"/>
  <c r="M148" i="38"/>
  <c r="I148" i="38"/>
  <c r="G148" i="38"/>
  <c r="E148" i="38"/>
  <c r="C148" i="38"/>
  <c r="D148" i="38" s="1"/>
  <c r="Q147" i="38"/>
  <c r="O147" i="38"/>
  <c r="M147" i="38"/>
  <c r="I147" i="38"/>
  <c r="G147" i="38"/>
  <c r="E147" i="38"/>
  <c r="C147" i="38"/>
  <c r="D147" i="38" s="1"/>
  <c r="Q146" i="38"/>
  <c r="O146" i="38"/>
  <c r="M146" i="38"/>
  <c r="I146" i="38"/>
  <c r="G146" i="38"/>
  <c r="E146" i="38"/>
  <c r="C146" i="38"/>
  <c r="D146" i="38" s="1"/>
  <c r="Q145" i="38"/>
  <c r="O145" i="38"/>
  <c r="M145" i="38"/>
  <c r="I145" i="38"/>
  <c r="G145" i="38"/>
  <c r="E145" i="38"/>
  <c r="C145" i="38"/>
  <c r="D145" i="38" s="1"/>
  <c r="Q144" i="38"/>
  <c r="O144" i="38"/>
  <c r="M144" i="38"/>
  <c r="I144" i="38"/>
  <c r="G144" i="38"/>
  <c r="E144" i="38"/>
  <c r="C144" i="38"/>
  <c r="D144" i="38" s="1"/>
  <c r="Q139" i="38"/>
  <c r="O139" i="38"/>
  <c r="M139" i="38"/>
  <c r="I139" i="38"/>
  <c r="G139" i="38"/>
  <c r="E139" i="38"/>
  <c r="C139" i="38"/>
  <c r="D139" i="38" s="1"/>
  <c r="Q138" i="38"/>
  <c r="O138" i="38"/>
  <c r="M138" i="38"/>
  <c r="I138" i="38"/>
  <c r="G138" i="38"/>
  <c r="E138" i="38"/>
  <c r="C138" i="38"/>
  <c r="D138" i="38" s="1"/>
  <c r="Q137" i="38"/>
  <c r="O137" i="38"/>
  <c r="M137" i="38"/>
  <c r="I137" i="38"/>
  <c r="G137" i="38"/>
  <c r="E137" i="38"/>
  <c r="C137" i="38"/>
  <c r="D137" i="38" s="1"/>
  <c r="Q135" i="38"/>
  <c r="O135" i="38"/>
  <c r="M135" i="38"/>
  <c r="I135" i="38"/>
  <c r="G135" i="38"/>
  <c r="E135" i="38"/>
  <c r="C135" i="38"/>
  <c r="D135" i="38" s="1"/>
  <c r="Q134" i="38"/>
  <c r="O134" i="38"/>
  <c r="M134" i="38"/>
  <c r="I134" i="38"/>
  <c r="G134" i="38"/>
  <c r="E134" i="38"/>
  <c r="C134" i="38"/>
  <c r="Q129" i="38"/>
  <c r="O129" i="38"/>
  <c r="M129" i="38"/>
  <c r="I129" i="38"/>
  <c r="G129" i="38"/>
  <c r="E129" i="38"/>
  <c r="C129" i="38"/>
  <c r="D129" i="38" s="1"/>
  <c r="Q128" i="38"/>
  <c r="O128" i="38"/>
  <c r="M128" i="38"/>
  <c r="I128" i="38"/>
  <c r="G128" i="38"/>
  <c r="E128" i="38"/>
  <c r="C128" i="38"/>
  <c r="D128" i="38" s="1"/>
  <c r="Q127" i="38"/>
  <c r="O127" i="38"/>
  <c r="M127" i="38"/>
  <c r="I127" i="38"/>
  <c r="G127" i="38"/>
  <c r="E127" i="38"/>
  <c r="C127" i="38"/>
  <c r="D127" i="38" s="1"/>
  <c r="Q126" i="38"/>
  <c r="O126" i="38"/>
  <c r="M126" i="38"/>
  <c r="I126" i="38"/>
  <c r="G126" i="38"/>
  <c r="E126" i="38"/>
  <c r="C126" i="38"/>
  <c r="D126" i="38" s="1"/>
  <c r="Q125" i="38"/>
  <c r="O125" i="38"/>
  <c r="M125" i="38"/>
  <c r="I125" i="38"/>
  <c r="G125" i="38"/>
  <c r="E125" i="38"/>
  <c r="C125" i="38"/>
  <c r="D125" i="38" s="1"/>
  <c r="Q124" i="38"/>
  <c r="O124" i="38"/>
  <c r="M124" i="38"/>
  <c r="I124" i="38"/>
  <c r="G124" i="38"/>
  <c r="E124" i="38"/>
  <c r="C124" i="38"/>
  <c r="D124" i="38" s="1"/>
  <c r="Q123" i="38"/>
  <c r="O123" i="38"/>
  <c r="M123" i="38"/>
  <c r="I123" i="38"/>
  <c r="G123" i="38"/>
  <c r="E123" i="38"/>
  <c r="C123" i="38"/>
  <c r="D123" i="38" s="1"/>
  <c r="Q122" i="38"/>
  <c r="O122" i="38"/>
  <c r="M122" i="38"/>
  <c r="I122" i="38"/>
  <c r="G122" i="38"/>
  <c r="E122" i="38"/>
  <c r="C122" i="38"/>
  <c r="D122" i="38" s="1"/>
  <c r="Q121" i="38"/>
  <c r="O121" i="38"/>
  <c r="M121" i="38"/>
  <c r="I121" i="38"/>
  <c r="G121" i="38"/>
  <c r="E121" i="38"/>
  <c r="C121" i="38"/>
  <c r="D121" i="38" s="1"/>
  <c r="Q120" i="38"/>
  <c r="O120" i="38"/>
  <c r="M120" i="38"/>
  <c r="I120" i="38"/>
  <c r="G120" i="38"/>
  <c r="E120" i="38"/>
  <c r="K120" i="38" s="1"/>
  <c r="C120" i="38"/>
  <c r="Q115" i="38"/>
  <c r="O115" i="38"/>
  <c r="M115" i="38"/>
  <c r="I115" i="38"/>
  <c r="G115" i="38"/>
  <c r="E115" i="38"/>
  <c r="C115" i="38"/>
  <c r="D115" i="38" s="1"/>
  <c r="Q114" i="38"/>
  <c r="O114" i="38"/>
  <c r="M114" i="38"/>
  <c r="I114" i="38"/>
  <c r="G114" i="38"/>
  <c r="E114" i="38"/>
  <c r="C114" i="38"/>
  <c r="D114" i="38" s="1"/>
  <c r="Q113" i="38"/>
  <c r="O113" i="38"/>
  <c r="M113" i="38"/>
  <c r="I113" i="38"/>
  <c r="G113" i="38"/>
  <c r="E113" i="38"/>
  <c r="C113" i="38"/>
  <c r="D113" i="38" s="1"/>
  <c r="Q112" i="38"/>
  <c r="O112" i="38"/>
  <c r="M112" i="38"/>
  <c r="I112" i="38"/>
  <c r="G112" i="38"/>
  <c r="E112" i="38"/>
  <c r="C112" i="38"/>
  <c r="D112" i="38" s="1"/>
  <c r="Q111" i="38"/>
  <c r="O111" i="38"/>
  <c r="M111" i="38"/>
  <c r="I111" i="38"/>
  <c r="G111" i="38"/>
  <c r="E111" i="38"/>
  <c r="C111" i="38"/>
  <c r="D111" i="38" s="1"/>
  <c r="Q110" i="38"/>
  <c r="O110" i="38"/>
  <c r="M110" i="38"/>
  <c r="I110" i="38"/>
  <c r="G110" i="38"/>
  <c r="E110" i="38"/>
  <c r="C110" i="38"/>
  <c r="D110" i="38" s="1"/>
  <c r="Q109" i="38"/>
  <c r="O109" i="38"/>
  <c r="M109" i="38"/>
  <c r="I109" i="38"/>
  <c r="G109" i="38"/>
  <c r="E109" i="38"/>
  <c r="C109" i="38"/>
  <c r="D109" i="38" s="1"/>
  <c r="Q108" i="38"/>
  <c r="O108" i="38"/>
  <c r="M108" i="38"/>
  <c r="I108" i="38"/>
  <c r="G108" i="38"/>
  <c r="E108" i="38"/>
  <c r="C108" i="38"/>
  <c r="D108" i="38" s="1"/>
  <c r="Q107" i="38"/>
  <c r="O107" i="38"/>
  <c r="M107" i="38"/>
  <c r="I107" i="38"/>
  <c r="G107" i="38"/>
  <c r="E107" i="38"/>
  <c r="C107" i="38"/>
  <c r="D107" i="38" s="1"/>
  <c r="Q106" i="38"/>
  <c r="O106" i="38"/>
  <c r="M106" i="38"/>
  <c r="I106" i="38"/>
  <c r="G106" i="38"/>
  <c r="E106" i="38"/>
  <c r="C106" i="38"/>
  <c r="D106" i="38" s="1"/>
  <c r="Q105" i="38"/>
  <c r="O105" i="38"/>
  <c r="M105" i="38"/>
  <c r="I105" i="38"/>
  <c r="G105" i="38"/>
  <c r="E105" i="38"/>
  <c r="C105" i="38"/>
  <c r="Q100" i="38"/>
  <c r="O100" i="38"/>
  <c r="M100" i="38"/>
  <c r="I100" i="38"/>
  <c r="G100" i="38"/>
  <c r="E100" i="38"/>
  <c r="K100" i="38" s="1"/>
  <c r="C100" i="38"/>
  <c r="D100" i="38" s="1"/>
  <c r="Q99" i="38"/>
  <c r="O99" i="38"/>
  <c r="M99" i="38"/>
  <c r="I99" i="38"/>
  <c r="G99" i="38"/>
  <c r="E99" i="38"/>
  <c r="C99" i="38"/>
  <c r="D99" i="38" s="1"/>
  <c r="Q98" i="38"/>
  <c r="O98" i="38"/>
  <c r="M98" i="38"/>
  <c r="I98" i="38"/>
  <c r="G98" i="38"/>
  <c r="E98" i="38"/>
  <c r="C98" i="38"/>
  <c r="D98" i="38" s="1"/>
  <c r="Q97" i="38"/>
  <c r="O97" i="38"/>
  <c r="M97" i="38"/>
  <c r="I97" i="38"/>
  <c r="G97" i="38"/>
  <c r="E97" i="38"/>
  <c r="C97" i="38"/>
  <c r="D97" i="38" s="1"/>
  <c r="Q96" i="38"/>
  <c r="O96" i="38"/>
  <c r="M96" i="38"/>
  <c r="I96" i="38"/>
  <c r="G96" i="38"/>
  <c r="E96" i="38"/>
  <c r="C96" i="38"/>
  <c r="D96" i="38" s="1"/>
  <c r="Q95" i="38"/>
  <c r="O95" i="38"/>
  <c r="M95" i="38"/>
  <c r="I95" i="38"/>
  <c r="G95" i="38"/>
  <c r="E95" i="38"/>
  <c r="C95" i="38"/>
  <c r="D95" i="38" s="1"/>
  <c r="Q94" i="38"/>
  <c r="O94" i="38"/>
  <c r="M94" i="38"/>
  <c r="I94" i="38"/>
  <c r="G94" i="38"/>
  <c r="E94" i="38"/>
  <c r="C94" i="38"/>
  <c r="D94" i="38" s="1"/>
  <c r="O93" i="38"/>
  <c r="M93" i="38"/>
  <c r="I93" i="38"/>
  <c r="G93" i="38"/>
  <c r="E93" i="38"/>
  <c r="C93" i="38"/>
  <c r="D93" i="38" s="1"/>
  <c r="Q92" i="38"/>
  <c r="O92" i="38"/>
  <c r="M92" i="38"/>
  <c r="I92" i="38"/>
  <c r="G92" i="38"/>
  <c r="E92" i="38"/>
  <c r="C92" i="38"/>
  <c r="D92" i="38" s="1"/>
  <c r="Q91" i="38"/>
  <c r="O91" i="38"/>
  <c r="M91" i="38"/>
  <c r="I91" i="38"/>
  <c r="G91" i="38"/>
  <c r="E91" i="38"/>
  <c r="C91" i="38"/>
  <c r="D91" i="38" s="1"/>
  <c r="Q90" i="38"/>
  <c r="O90" i="38"/>
  <c r="M90" i="38"/>
  <c r="I90" i="38"/>
  <c r="G90" i="38"/>
  <c r="E90" i="38"/>
  <c r="C90" i="38"/>
  <c r="Q85" i="38"/>
  <c r="R85" i="38" s="1"/>
  <c r="O85" i="38"/>
  <c r="P85" i="38" s="1"/>
  <c r="M85" i="38"/>
  <c r="N85" i="38" s="1"/>
  <c r="I85" i="38"/>
  <c r="J85" i="38" s="1"/>
  <c r="G85" i="38"/>
  <c r="H85" i="38" s="1"/>
  <c r="E85" i="38"/>
  <c r="C85" i="38"/>
  <c r="Q84" i="38"/>
  <c r="O84" i="38"/>
  <c r="M84" i="38"/>
  <c r="I84" i="38"/>
  <c r="G84" i="38"/>
  <c r="E84" i="38"/>
  <c r="C84" i="38"/>
  <c r="D84" i="38" s="1"/>
  <c r="Q83" i="38"/>
  <c r="O83" i="38"/>
  <c r="M83" i="38"/>
  <c r="I83" i="38"/>
  <c r="G83" i="38"/>
  <c r="E83" i="38"/>
  <c r="C83" i="38"/>
  <c r="D83" i="38" s="1"/>
  <c r="Q82" i="38"/>
  <c r="O82" i="38"/>
  <c r="M82" i="38"/>
  <c r="I82" i="38"/>
  <c r="G82" i="38"/>
  <c r="E82" i="38"/>
  <c r="C82" i="38"/>
  <c r="D82" i="38" s="1"/>
  <c r="Q81" i="38"/>
  <c r="O81" i="38"/>
  <c r="M81" i="38"/>
  <c r="I81" i="38"/>
  <c r="G81" i="38"/>
  <c r="E81" i="38"/>
  <c r="C81" i="38"/>
  <c r="D81" i="38" s="1"/>
  <c r="Q80" i="38"/>
  <c r="O80" i="38"/>
  <c r="M80" i="38"/>
  <c r="I80" i="38"/>
  <c r="G80" i="38"/>
  <c r="E80" i="38"/>
  <c r="C80" i="38"/>
  <c r="D80" i="38" s="1"/>
  <c r="Q79" i="38"/>
  <c r="O79" i="38"/>
  <c r="M79" i="38"/>
  <c r="I79" i="38"/>
  <c r="G79" i="38"/>
  <c r="E79" i="38"/>
  <c r="C79" i="38"/>
  <c r="D79" i="38" s="1"/>
  <c r="Q78" i="38"/>
  <c r="O78" i="38"/>
  <c r="M78" i="38"/>
  <c r="I78" i="38"/>
  <c r="G78" i="38"/>
  <c r="E78" i="38"/>
  <c r="C78" i="38"/>
  <c r="Q73" i="38"/>
  <c r="O73" i="38"/>
  <c r="M73" i="38"/>
  <c r="I73" i="38"/>
  <c r="G73" i="38"/>
  <c r="E73" i="38"/>
  <c r="C73" i="38"/>
  <c r="D73" i="38" s="1"/>
  <c r="Q70" i="38"/>
  <c r="O70" i="38"/>
  <c r="M70" i="38"/>
  <c r="I70" i="38"/>
  <c r="G70" i="38"/>
  <c r="E70" i="38"/>
  <c r="C70" i="38"/>
  <c r="D70" i="38" s="1"/>
  <c r="Q69" i="38"/>
  <c r="O69" i="38"/>
  <c r="M69" i="38"/>
  <c r="I69" i="38"/>
  <c r="G69" i="38"/>
  <c r="E69" i="38"/>
  <c r="C69" i="38"/>
  <c r="D69" i="38" s="1"/>
  <c r="Q68" i="38"/>
  <c r="O68" i="38"/>
  <c r="M68" i="38"/>
  <c r="I68" i="38"/>
  <c r="G68" i="38"/>
  <c r="E68" i="38"/>
  <c r="C68" i="38"/>
  <c r="D68" i="38" s="1"/>
  <c r="Q67" i="38"/>
  <c r="O67" i="38"/>
  <c r="M67" i="38"/>
  <c r="I67" i="38"/>
  <c r="G67" i="38"/>
  <c r="E67" i="38"/>
  <c r="C67" i="38"/>
  <c r="D67" i="38" s="1"/>
  <c r="Q66" i="38"/>
  <c r="O66" i="38"/>
  <c r="M66" i="38"/>
  <c r="I66" i="38"/>
  <c r="G66" i="38"/>
  <c r="E66" i="38"/>
  <c r="C66" i="38"/>
  <c r="D66" i="38" s="1"/>
  <c r="Q65" i="38"/>
  <c r="O65" i="38"/>
  <c r="M65" i="38"/>
  <c r="I65" i="38"/>
  <c r="G65" i="38"/>
  <c r="E65" i="38"/>
  <c r="C65" i="38"/>
  <c r="D65" i="38" s="1"/>
  <c r="Q64" i="38"/>
  <c r="O64" i="38"/>
  <c r="M64" i="38"/>
  <c r="I64" i="38"/>
  <c r="G64" i="38"/>
  <c r="E64" i="38"/>
  <c r="C64" i="38"/>
  <c r="Q59" i="38"/>
  <c r="O59" i="38"/>
  <c r="M59" i="38"/>
  <c r="I59" i="38"/>
  <c r="G59" i="38"/>
  <c r="E59" i="38"/>
  <c r="C59" i="38"/>
  <c r="D59" i="38" s="1"/>
  <c r="N59" i="38" s="1"/>
  <c r="Q58" i="38"/>
  <c r="O58" i="38"/>
  <c r="M58" i="38"/>
  <c r="I58" i="38"/>
  <c r="G58" i="38"/>
  <c r="E58" i="38"/>
  <c r="D58" i="38"/>
  <c r="Q56" i="38"/>
  <c r="O56" i="38"/>
  <c r="M56" i="38"/>
  <c r="I56" i="38"/>
  <c r="G56" i="38"/>
  <c r="E56" i="38"/>
  <c r="C56" i="38"/>
  <c r="D56" i="38" s="1"/>
  <c r="Q55" i="38"/>
  <c r="O55" i="38"/>
  <c r="M55" i="38"/>
  <c r="I55" i="38"/>
  <c r="G55" i="38"/>
  <c r="E55" i="38"/>
  <c r="C55" i="38"/>
  <c r="D55" i="38" s="1"/>
  <c r="Q54" i="38"/>
  <c r="O54" i="38"/>
  <c r="M54" i="38"/>
  <c r="I54" i="38"/>
  <c r="G54" i="38"/>
  <c r="E54" i="38"/>
  <c r="C54" i="38"/>
  <c r="D54" i="38" s="1"/>
  <c r="Q53" i="38"/>
  <c r="O53" i="38"/>
  <c r="M53" i="38"/>
  <c r="I53" i="38"/>
  <c r="G53" i="38"/>
  <c r="E53" i="38"/>
  <c r="C53" i="38"/>
  <c r="D53" i="38" s="1"/>
  <c r="Q52" i="38"/>
  <c r="O52" i="38"/>
  <c r="M52" i="38"/>
  <c r="I52" i="38"/>
  <c r="G52" i="38"/>
  <c r="E52" i="38"/>
  <c r="C52" i="38"/>
  <c r="D52" i="38" s="1"/>
  <c r="Q51" i="38"/>
  <c r="O51" i="38"/>
  <c r="M51" i="38"/>
  <c r="I51" i="38"/>
  <c r="G51" i="38"/>
  <c r="E51" i="38"/>
  <c r="C51" i="38"/>
  <c r="D51" i="38" s="1"/>
  <c r="Q50" i="38"/>
  <c r="O50" i="38"/>
  <c r="M50" i="38"/>
  <c r="I50" i="38"/>
  <c r="G50" i="38"/>
  <c r="E50" i="38"/>
  <c r="C50" i="38"/>
  <c r="Q45" i="38"/>
  <c r="O45" i="38"/>
  <c r="M45" i="38"/>
  <c r="I45" i="38"/>
  <c r="G45" i="38"/>
  <c r="E45" i="38"/>
  <c r="C45" i="38"/>
  <c r="D45" i="38" s="1"/>
  <c r="Q44" i="38"/>
  <c r="O44" i="38"/>
  <c r="M44" i="38"/>
  <c r="I44" i="38"/>
  <c r="G44" i="38"/>
  <c r="E44" i="38"/>
  <c r="C44" i="38"/>
  <c r="D44" i="38" s="1"/>
  <c r="Q43" i="38"/>
  <c r="O43" i="38"/>
  <c r="M43" i="38"/>
  <c r="I43" i="38"/>
  <c r="G43" i="38"/>
  <c r="E43" i="38"/>
  <c r="C43" i="38"/>
  <c r="D43" i="38" s="1"/>
  <c r="Q42" i="38"/>
  <c r="O42" i="38"/>
  <c r="M42" i="38"/>
  <c r="I42" i="38"/>
  <c r="G42" i="38"/>
  <c r="E42" i="38"/>
  <c r="C42" i="38"/>
  <c r="D42" i="38" s="1"/>
  <c r="Q41" i="38"/>
  <c r="O41" i="38"/>
  <c r="M41" i="38"/>
  <c r="I41" i="38"/>
  <c r="G41" i="38"/>
  <c r="E41" i="38"/>
  <c r="C41" i="38"/>
  <c r="D41" i="38" s="1"/>
  <c r="Q40" i="38"/>
  <c r="O40" i="38"/>
  <c r="M40" i="38"/>
  <c r="I40" i="38"/>
  <c r="G40" i="38"/>
  <c r="E40" i="38"/>
  <c r="C40" i="38"/>
  <c r="D40" i="38" s="1"/>
  <c r="Q39" i="38"/>
  <c r="O39" i="38"/>
  <c r="M39" i="38"/>
  <c r="I39" i="38"/>
  <c r="G39" i="38"/>
  <c r="E39" i="38"/>
  <c r="C39" i="38"/>
  <c r="D39" i="38" s="1"/>
  <c r="Q34" i="38"/>
  <c r="O34" i="38"/>
  <c r="M34" i="38"/>
  <c r="I34" i="38"/>
  <c r="G34" i="38"/>
  <c r="E34" i="38"/>
  <c r="C34" i="38"/>
  <c r="D34" i="38" s="1"/>
  <c r="Q33" i="38"/>
  <c r="O33" i="38"/>
  <c r="M33" i="38"/>
  <c r="I33" i="38"/>
  <c r="G33" i="38"/>
  <c r="E33" i="38"/>
  <c r="C33" i="38"/>
  <c r="D33" i="38" s="1"/>
  <c r="Q32" i="38"/>
  <c r="O32" i="38"/>
  <c r="M32" i="38"/>
  <c r="I32" i="38"/>
  <c r="G32" i="38"/>
  <c r="E32" i="38"/>
  <c r="C32" i="38"/>
  <c r="D32" i="38" s="1"/>
  <c r="Q31" i="38"/>
  <c r="O31" i="38"/>
  <c r="M31" i="38"/>
  <c r="I31" i="38"/>
  <c r="G31" i="38"/>
  <c r="E31" i="38"/>
  <c r="C31" i="38"/>
  <c r="D31" i="38" s="1"/>
  <c r="Q30" i="38"/>
  <c r="O30" i="38"/>
  <c r="M30" i="38"/>
  <c r="I30" i="38"/>
  <c r="G30" i="38"/>
  <c r="E30" i="38"/>
  <c r="C30" i="38"/>
  <c r="D30" i="38" s="1"/>
  <c r="Q29" i="38"/>
  <c r="O29" i="38"/>
  <c r="M29" i="38"/>
  <c r="I29" i="38"/>
  <c r="G29" i="38"/>
  <c r="E29" i="38"/>
  <c r="C29" i="38"/>
  <c r="D29" i="38" s="1"/>
  <c r="Q28" i="38"/>
  <c r="O28" i="38"/>
  <c r="M28" i="38"/>
  <c r="I28" i="38"/>
  <c r="G28" i="38"/>
  <c r="E28" i="38"/>
  <c r="C28" i="38"/>
  <c r="D28" i="38" s="1"/>
  <c r="Q27" i="38"/>
  <c r="O27" i="38"/>
  <c r="M27" i="38"/>
  <c r="I27" i="38"/>
  <c r="G27" i="38"/>
  <c r="E27" i="38"/>
  <c r="C27" i="38"/>
  <c r="D27" i="38" s="1"/>
  <c r="Q26" i="38"/>
  <c r="O26" i="38"/>
  <c r="M26" i="38"/>
  <c r="I26" i="38"/>
  <c r="G26" i="38"/>
  <c r="E26" i="38"/>
  <c r="C26" i="38"/>
  <c r="D26" i="38" s="1"/>
  <c r="Q25" i="38"/>
  <c r="O25" i="38"/>
  <c r="M25" i="38"/>
  <c r="I25" i="38"/>
  <c r="G25" i="38"/>
  <c r="E25" i="38"/>
  <c r="C25" i="38"/>
  <c r="D25" i="38" s="1"/>
  <c r="Q24" i="38"/>
  <c r="O24" i="38"/>
  <c r="M24" i="38"/>
  <c r="I24" i="38"/>
  <c r="G24" i="38"/>
  <c r="E24" i="38"/>
  <c r="C24" i="38"/>
  <c r="D24" i="38" s="1"/>
  <c r="Q23" i="38"/>
  <c r="O23" i="38"/>
  <c r="M23" i="38"/>
  <c r="I23" i="38"/>
  <c r="G23" i="38"/>
  <c r="E23" i="38"/>
  <c r="C23" i="38"/>
  <c r="D23" i="38" s="1"/>
  <c r="Q18" i="38"/>
  <c r="O18" i="38"/>
  <c r="M18" i="38"/>
  <c r="I18" i="38"/>
  <c r="G18" i="38"/>
  <c r="E18" i="38"/>
  <c r="C18" i="38"/>
  <c r="D18" i="38" s="1"/>
  <c r="Q17" i="38"/>
  <c r="O17" i="38"/>
  <c r="M17" i="38"/>
  <c r="I17" i="38"/>
  <c r="G17" i="38"/>
  <c r="E17" i="38"/>
  <c r="C17" i="38"/>
  <c r="D17" i="38" s="1"/>
  <c r="Q16" i="38"/>
  <c r="O16" i="38"/>
  <c r="M16" i="38"/>
  <c r="I16" i="38"/>
  <c r="G16" i="38"/>
  <c r="E16" i="38"/>
  <c r="C16" i="38"/>
  <c r="D16" i="38" s="1"/>
  <c r="Q15" i="38"/>
  <c r="O15" i="38"/>
  <c r="M15" i="38"/>
  <c r="I15" i="38"/>
  <c r="G15" i="38"/>
  <c r="E15" i="38"/>
  <c r="C15" i="38"/>
  <c r="D15" i="38" s="1"/>
  <c r="Q14" i="38"/>
  <c r="O14" i="38"/>
  <c r="M14" i="38"/>
  <c r="I14" i="38"/>
  <c r="G14" i="38"/>
  <c r="E14" i="38"/>
  <c r="C14" i="38"/>
  <c r="D14" i="38" s="1"/>
  <c r="Q13" i="38"/>
  <c r="O13" i="38"/>
  <c r="M13" i="38"/>
  <c r="I13" i="38"/>
  <c r="G13" i="38"/>
  <c r="E13" i="38"/>
  <c r="C13" i="38"/>
  <c r="D13" i="38" s="1"/>
  <c r="Q12" i="38"/>
  <c r="O12" i="38"/>
  <c r="M12" i="38"/>
  <c r="I12" i="38"/>
  <c r="G12" i="38"/>
  <c r="E12" i="38"/>
  <c r="C12" i="38"/>
  <c r="D12" i="38" s="1"/>
  <c r="Q11" i="38"/>
  <c r="O11" i="38"/>
  <c r="M11" i="38"/>
  <c r="I11" i="38"/>
  <c r="G11" i="38"/>
  <c r="E11" i="38"/>
  <c r="C11" i="38"/>
  <c r="D11" i="38" s="1"/>
  <c r="Q9" i="38"/>
  <c r="O9" i="38"/>
  <c r="M9" i="38"/>
  <c r="I9" i="38"/>
  <c r="G9" i="38"/>
  <c r="E9" i="38"/>
  <c r="C9" i="38"/>
  <c r="D9" i="38" s="1"/>
  <c r="Q8" i="38"/>
  <c r="O8" i="38"/>
  <c r="M8" i="38"/>
  <c r="I8" i="38"/>
  <c r="G8" i="38"/>
  <c r="E8" i="38"/>
  <c r="C8" i="38"/>
  <c r="D8" i="38" s="1"/>
  <c r="Q7" i="38"/>
  <c r="O7" i="38"/>
  <c r="M7" i="38"/>
  <c r="I7" i="38"/>
  <c r="G7" i="38"/>
  <c r="E7" i="38"/>
  <c r="C7" i="38"/>
  <c r="D7" i="38" s="1"/>
  <c r="Q6" i="38"/>
  <c r="O6" i="38"/>
  <c r="M6" i="38"/>
  <c r="I6" i="38"/>
  <c r="G6" i="38"/>
  <c r="E6" i="38"/>
  <c r="C6" i="38"/>
  <c r="D6" i="38" s="1"/>
  <c r="O41" i="37"/>
  <c r="O74" i="37" s="1"/>
  <c r="M41" i="37"/>
  <c r="M74" i="37" s="1"/>
  <c r="K41" i="37"/>
  <c r="K74" i="37" s="1"/>
  <c r="G41" i="37"/>
  <c r="G74" i="37" s="1"/>
  <c r="E41" i="37"/>
  <c r="E74" i="37" s="1"/>
  <c r="C41" i="37"/>
  <c r="B41" i="37"/>
  <c r="B74" i="37" s="1"/>
  <c r="O40" i="37"/>
  <c r="O57" i="37" s="1"/>
  <c r="M40" i="37"/>
  <c r="M57" i="37" s="1"/>
  <c r="K40" i="37"/>
  <c r="K57" i="37" s="1"/>
  <c r="G40" i="37"/>
  <c r="G57" i="37" s="1"/>
  <c r="E40" i="37"/>
  <c r="E57" i="37" s="1"/>
  <c r="C40" i="37"/>
  <c r="B40" i="37"/>
  <c r="B57" i="37" s="1"/>
  <c r="O38" i="37"/>
  <c r="O73" i="37" s="1"/>
  <c r="M38" i="37"/>
  <c r="M73" i="37" s="1"/>
  <c r="K38" i="37"/>
  <c r="K73" i="37" s="1"/>
  <c r="G38" i="37"/>
  <c r="G73" i="37" s="1"/>
  <c r="E38" i="37"/>
  <c r="E73" i="37" s="1"/>
  <c r="C38" i="37"/>
  <c r="B38" i="37"/>
  <c r="B73" i="37" s="1"/>
  <c r="O37" i="37"/>
  <c r="O56" i="37" s="1"/>
  <c r="M37" i="37"/>
  <c r="M56" i="37" s="1"/>
  <c r="K37" i="37"/>
  <c r="K56" i="37" s="1"/>
  <c r="G37" i="37"/>
  <c r="G56" i="37" s="1"/>
  <c r="E37" i="37"/>
  <c r="E56" i="37" s="1"/>
  <c r="C37" i="37"/>
  <c r="B37" i="37"/>
  <c r="B56" i="37" s="1"/>
  <c r="O35" i="37"/>
  <c r="O72" i="37" s="1"/>
  <c r="M35" i="37"/>
  <c r="M72" i="37" s="1"/>
  <c r="K35" i="37"/>
  <c r="K72" i="37" s="1"/>
  <c r="G35" i="37"/>
  <c r="G72" i="37" s="1"/>
  <c r="E35" i="37"/>
  <c r="E72" i="37" s="1"/>
  <c r="C35" i="37"/>
  <c r="B35" i="37"/>
  <c r="B72" i="37" s="1"/>
  <c r="O34" i="37"/>
  <c r="O55" i="37" s="1"/>
  <c r="M34" i="37"/>
  <c r="M55" i="37" s="1"/>
  <c r="K34" i="37"/>
  <c r="K55" i="37" s="1"/>
  <c r="G34" i="37"/>
  <c r="G55" i="37" s="1"/>
  <c r="E34" i="37"/>
  <c r="E55" i="37" s="1"/>
  <c r="C34" i="37"/>
  <c r="B34" i="37"/>
  <c r="B55" i="37" s="1"/>
  <c r="O32" i="37"/>
  <c r="O71" i="37" s="1"/>
  <c r="M32" i="37"/>
  <c r="M71" i="37" s="1"/>
  <c r="K32" i="37"/>
  <c r="K71" i="37" s="1"/>
  <c r="G32" i="37"/>
  <c r="G71" i="37" s="1"/>
  <c r="E32" i="37"/>
  <c r="E71" i="37" s="1"/>
  <c r="C32" i="37"/>
  <c r="B32" i="37"/>
  <c r="B71" i="37" s="1"/>
  <c r="O31" i="37"/>
  <c r="O54" i="37" s="1"/>
  <c r="M31" i="37"/>
  <c r="M54" i="37" s="1"/>
  <c r="K31" i="37"/>
  <c r="K54" i="37" s="1"/>
  <c r="G31" i="37"/>
  <c r="G54" i="37" s="1"/>
  <c r="E31" i="37"/>
  <c r="E54" i="37" s="1"/>
  <c r="C31" i="37"/>
  <c r="B31" i="37"/>
  <c r="B54" i="37" s="1"/>
  <c r="O29" i="37"/>
  <c r="O70" i="37" s="1"/>
  <c r="M29" i="37"/>
  <c r="M70" i="37" s="1"/>
  <c r="K29" i="37"/>
  <c r="K70" i="37" s="1"/>
  <c r="G29" i="37"/>
  <c r="G70" i="37" s="1"/>
  <c r="E29" i="37"/>
  <c r="E70" i="37" s="1"/>
  <c r="C29" i="37"/>
  <c r="B29" i="37"/>
  <c r="B70" i="37" s="1"/>
  <c r="O28" i="37"/>
  <c r="O53" i="37" s="1"/>
  <c r="M28" i="37"/>
  <c r="M53" i="37" s="1"/>
  <c r="K28" i="37"/>
  <c r="K53" i="37" s="1"/>
  <c r="G28" i="37"/>
  <c r="G53" i="37" s="1"/>
  <c r="E28" i="37"/>
  <c r="E53" i="37" s="1"/>
  <c r="C28" i="37"/>
  <c r="B28" i="37"/>
  <c r="B53" i="37" s="1"/>
  <c r="O25" i="37"/>
  <c r="O69" i="37" s="1"/>
  <c r="M25" i="37"/>
  <c r="M69" i="37" s="1"/>
  <c r="K25" i="37"/>
  <c r="K69" i="37" s="1"/>
  <c r="G25" i="37"/>
  <c r="G69" i="37" s="1"/>
  <c r="E25" i="37"/>
  <c r="E69" i="37" s="1"/>
  <c r="C25" i="37"/>
  <c r="B25" i="37"/>
  <c r="P25" i="37" s="1"/>
  <c r="O24" i="37"/>
  <c r="O52" i="37" s="1"/>
  <c r="M24" i="37"/>
  <c r="M52" i="37" s="1"/>
  <c r="K24" i="37"/>
  <c r="K52" i="37" s="1"/>
  <c r="G24" i="37"/>
  <c r="G52" i="37" s="1"/>
  <c r="E24" i="37"/>
  <c r="E52" i="37" s="1"/>
  <c r="C24" i="37"/>
  <c r="B24" i="37"/>
  <c r="B52" i="37" s="1"/>
  <c r="O22" i="37"/>
  <c r="O68" i="37" s="1"/>
  <c r="M22" i="37"/>
  <c r="M68" i="37" s="1"/>
  <c r="K22" i="37"/>
  <c r="K68" i="37" s="1"/>
  <c r="G22" i="37"/>
  <c r="G68" i="37" s="1"/>
  <c r="E22" i="37"/>
  <c r="E68" i="37" s="1"/>
  <c r="C22" i="37"/>
  <c r="B22" i="37"/>
  <c r="P22" i="37" s="1"/>
  <c r="O21" i="37"/>
  <c r="O51" i="37" s="1"/>
  <c r="M21" i="37"/>
  <c r="M51" i="37" s="1"/>
  <c r="K21" i="37"/>
  <c r="K51" i="37" s="1"/>
  <c r="G21" i="37"/>
  <c r="G51" i="37" s="1"/>
  <c r="E21" i="37"/>
  <c r="E51" i="37" s="1"/>
  <c r="C21" i="37"/>
  <c r="B21" i="37"/>
  <c r="B51" i="37" s="1"/>
  <c r="O19" i="37"/>
  <c r="O67" i="37" s="1"/>
  <c r="M19" i="37"/>
  <c r="M67" i="37" s="1"/>
  <c r="K19" i="37"/>
  <c r="K67" i="37" s="1"/>
  <c r="G19" i="37"/>
  <c r="G67" i="37" s="1"/>
  <c r="E19" i="37"/>
  <c r="E67" i="37" s="1"/>
  <c r="C19" i="37"/>
  <c r="B19" i="37"/>
  <c r="B67" i="37" s="1"/>
  <c r="O18" i="37"/>
  <c r="O50" i="37" s="1"/>
  <c r="M18" i="37"/>
  <c r="M50" i="37" s="1"/>
  <c r="K18" i="37"/>
  <c r="K50" i="37" s="1"/>
  <c r="G18" i="37"/>
  <c r="G50" i="37" s="1"/>
  <c r="E18" i="37"/>
  <c r="E50" i="37" s="1"/>
  <c r="C18" i="37"/>
  <c r="B18" i="37"/>
  <c r="B50" i="37" s="1"/>
  <c r="O87" i="37"/>
  <c r="M87" i="37"/>
  <c r="K87" i="37"/>
  <c r="G87" i="37"/>
  <c r="E87" i="37"/>
  <c r="C87" i="37"/>
  <c r="B87" i="37"/>
  <c r="O86" i="37"/>
  <c r="M86" i="37"/>
  <c r="K86" i="37"/>
  <c r="G86" i="37"/>
  <c r="E86" i="37"/>
  <c r="C86" i="37"/>
  <c r="B86" i="37"/>
  <c r="O85" i="37"/>
  <c r="M85" i="37"/>
  <c r="K85" i="37"/>
  <c r="G85" i="37"/>
  <c r="E85" i="37"/>
  <c r="C85" i="37"/>
  <c r="B85" i="37"/>
  <c r="O84" i="37"/>
  <c r="M84" i="37"/>
  <c r="K84" i="37"/>
  <c r="G84" i="37"/>
  <c r="E84" i="37"/>
  <c r="C84" i="37"/>
  <c r="B84" i="37"/>
  <c r="O83" i="37"/>
  <c r="M83" i="37"/>
  <c r="K83" i="37"/>
  <c r="G83" i="37"/>
  <c r="E83" i="37"/>
  <c r="C83" i="37"/>
  <c r="B83" i="37"/>
  <c r="O82" i="37"/>
  <c r="M82" i="37"/>
  <c r="K82" i="37"/>
  <c r="G82" i="37"/>
  <c r="E82" i="37"/>
  <c r="C82" i="37"/>
  <c r="B82" i="37"/>
  <c r="O81" i="37"/>
  <c r="M81" i="37"/>
  <c r="K81" i="37"/>
  <c r="G81" i="37"/>
  <c r="E81" i="37"/>
  <c r="C81" i="37"/>
  <c r="B81" i="37"/>
  <c r="O80" i="37"/>
  <c r="M80" i="37"/>
  <c r="K80" i="37"/>
  <c r="G80" i="37"/>
  <c r="E80" i="37"/>
  <c r="C80" i="37"/>
  <c r="B80" i="37"/>
  <c r="O15" i="37"/>
  <c r="O66" i="37" s="1"/>
  <c r="M15" i="37"/>
  <c r="M66" i="37" s="1"/>
  <c r="K15" i="37"/>
  <c r="K66" i="37" s="1"/>
  <c r="G15" i="37"/>
  <c r="G66" i="37" s="1"/>
  <c r="E15" i="37"/>
  <c r="E66" i="37" s="1"/>
  <c r="C15" i="37"/>
  <c r="B15" i="37"/>
  <c r="B66" i="37" s="1"/>
  <c r="O14" i="37"/>
  <c r="O49" i="37" s="1"/>
  <c r="M14" i="37"/>
  <c r="M49" i="37" s="1"/>
  <c r="K14" i="37"/>
  <c r="K49" i="37" s="1"/>
  <c r="G14" i="37"/>
  <c r="G49" i="37" s="1"/>
  <c r="E14" i="37"/>
  <c r="E49" i="37" s="1"/>
  <c r="C14" i="37"/>
  <c r="B14" i="37"/>
  <c r="B49" i="37" s="1"/>
  <c r="O12" i="37"/>
  <c r="O64" i="37" s="1"/>
  <c r="M12" i="37"/>
  <c r="M64" i="37" s="1"/>
  <c r="K12" i="37"/>
  <c r="K64" i="37" s="1"/>
  <c r="G12" i="37"/>
  <c r="G64" i="37" s="1"/>
  <c r="E12" i="37"/>
  <c r="E64" i="37" s="1"/>
  <c r="C12" i="37"/>
  <c r="B12" i="37"/>
  <c r="B64" i="37" s="1"/>
  <c r="O11" i="37"/>
  <c r="O47" i="37" s="1"/>
  <c r="M11" i="37"/>
  <c r="K11" i="37"/>
  <c r="K47" i="37" s="1"/>
  <c r="G11" i="37"/>
  <c r="E11" i="37"/>
  <c r="E47" i="37" s="1"/>
  <c r="C11" i="37"/>
  <c r="B11" i="37"/>
  <c r="B47" i="37" s="1"/>
  <c r="O10" i="37"/>
  <c r="O65" i="37" s="1"/>
  <c r="M10" i="37"/>
  <c r="M65" i="37" s="1"/>
  <c r="K10" i="37"/>
  <c r="K65" i="37" s="1"/>
  <c r="G10" i="37"/>
  <c r="G65" i="37" s="1"/>
  <c r="E10" i="37"/>
  <c r="E65" i="37" s="1"/>
  <c r="C10" i="37"/>
  <c r="B10" i="37"/>
  <c r="B65" i="37" s="1"/>
  <c r="O9" i="37"/>
  <c r="O48" i="37" s="1"/>
  <c r="M9" i="37"/>
  <c r="M48" i="37" s="1"/>
  <c r="K9" i="37"/>
  <c r="K48" i="37" s="1"/>
  <c r="G9" i="37"/>
  <c r="E9" i="37"/>
  <c r="E48" i="37" s="1"/>
  <c r="C9" i="37"/>
  <c r="B9" i="37"/>
  <c r="B48" i="37" s="1"/>
  <c r="O7" i="37"/>
  <c r="O63" i="37" s="1"/>
  <c r="M7" i="37"/>
  <c r="M63" i="37" s="1"/>
  <c r="K7" i="37"/>
  <c r="G7" i="37"/>
  <c r="G63" i="37" s="1"/>
  <c r="E7" i="37"/>
  <c r="E63" i="37" s="1"/>
  <c r="C7" i="37"/>
  <c r="B7" i="37"/>
  <c r="B63" i="37" s="1"/>
  <c r="O6" i="37"/>
  <c r="O46" i="37" s="1"/>
  <c r="M6" i="37"/>
  <c r="M46" i="37" s="1"/>
  <c r="K6" i="37"/>
  <c r="G6" i="37"/>
  <c r="G46" i="37" s="1"/>
  <c r="E6" i="37"/>
  <c r="E46" i="37" s="1"/>
  <c r="C6" i="37"/>
  <c r="B6" i="37"/>
  <c r="B46" i="37" s="1"/>
  <c r="O7" i="36"/>
  <c r="O6" i="36"/>
  <c r="M7" i="36"/>
  <c r="M6" i="36"/>
  <c r="K7" i="36"/>
  <c r="K6" i="36"/>
  <c r="G7" i="36"/>
  <c r="G6" i="36"/>
  <c r="E7" i="36"/>
  <c r="E6" i="36"/>
  <c r="C6" i="36"/>
  <c r="C7" i="36"/>
  <c r="O14" i="36"/>
  <c r="O13" i="36"/>
  <c r="O12" i="36"/>
  <c r="O11" i="36"/>
  <c r="O9" i="36"/>
  <c r="O8" i="36"/>
  <c r="M14" i="36"/>
  <c r="N14" i="36" s="1"/>
  <c r="M13" i="36"/>
  <c r="M12" i="36"/>
  <c r="M11" i="36"/>
  <c r="M9" i="36"/>
  <c r="M8" i="36"/>
  <c r="K14" i="36"/>
  <c r="K13" i="36"/>
  <c r="Q13" i="36" s="1"/>
  <c r="K12" i="36"/>
  <c r="K11" i="36"/>
  <c r="K9" i="36"/>
  <c r="K8" i="36"/>
  <c r="G14" i="36"/>
  <c r="G13" i="36"/>
  <c r="G12" i="36"/>
  <c r="G11" i="36"/>
  <c r="G9" i="36"/>
  <c r="G8" i="36"/>
  <c r="E14" i="36"/>
  <c r="S14" i="36" s="1"/>
  <c r="E13" i="36"/>
  <c r="E12" i="36"/>
  <c r="E11" i="36"/>
  <c r="E9" i="36"/>
  <c r="E8" i="36"/>
  <c r="C14" i="36"/>
  <c r="C13" i="36"/>
  <c r="C12" i="36"/>
  <c r="I12" i="36" s="1"/>
  <c r="C11" i="36"/>
  <c r="I10" i="36"/>
  <c r="C9" i="36"/>
  <c r="C8" i="36"/>
  <c r="B14" i="36"/>
  <c r="B13" i="36"/>
  <c r="B12" i="36"/>
  <c r="B7" i="36"/>
  <c r="B6" i="36"/>
  <c r="B29" i="36"/>
  <c r="B28" i="36"/>
  <c r="B27" i="36"/>
  <c r="B26" i="36"/>
  <c r="B25" i="36"/>
  <c r="B24" i="36"/>
  <c r="B23" i="36"/>
  <c r="B22" i="36"/>
  <c r="B20" i="36"/>
  <c r="B21" i="36"/>
  <c r="B19" i="36"/>
  <c r="O101" i="36"/>
  <c r="M101" i="36"/>
  <c r="K101" i="36"/>
  <c r="G101" i="36"/>
  <c r="E101" i="36"/>
  <c r="C101" i="36"/>
  <c r="B101" i="36"/>
  <c r="O100" i="36"/>
  <c r="M100" i="36"/>
  <c r="K100" i="36"/>
  <c r="G100" i="36"/>
  <c r="E100" i="36"/>
  <c r="C100" i="36"/>
  <c r="B100" i="36"/>
  <c r="O99" i="36"/>
  <c r="M99" i="36"/>
  <c r="K99" i="36"/>
  <c r="G99" i="36"/>
  <c r="E99" i="36"/>
  <c r="C99" i="36"/>
  <c r="B99" i="36"/>
  <c r="O98" i="36"/>
  <c r="M98" i="36"/>
  <c r="K98" i="36"/>
  <c r="G98" i="36"/>
  <c r="E98" i="36"/>
  <c r="C98" i="36"/>
  <c r="B98" i="36"/>
  <c r="O97" i="36"/>
  <c r="M97" i="36"/>
  <c r="K97" i="36"/>
  <c r="G97" i="36"/>
  <c r="E97" i="36"/>
  <c r="C97" i="36"/>
  <c r="B97" i="36"/>
  <c r="O96" i="36"/>
  <c r="M96" i="36"/>
  <c r="K96" i="36"/>
  <c r="G96" i="36"/>
  <c r="E96" i="36"/>
  <c r="C96" i="36"/>
  <c r="B96" i="36"/>
  <c r="O95" i="36"/>
  <c r="M95" i="36"/>
  <c r="K95" i="36"/>
  <c r="G95" i="36"/>
  <c r="E95" i="36"/>
  <c r="C95" i="36"/>
  <c r="B95" i="36"/>
  <c r="Q239" i="33"/>
  <c r="Q238" i="33"/>
  <c r="Q237" i="33"/>
  <c r="Q236" i="33"/>
  <c r="Q235" i="33"/>
  <c r="Q234" i="33"/>
  <c r="Q233" i="33"/>
  <c r="O239" i="33"/>
  <c r="O238" i="33"/>
  <c r="O237" i="33"/>
  <c r="O236" i="33"/>
  <c r="O235" i="33"/>
  <c r="O234" i="33"/>
  <c r="O233" i="33"/>
  <c r="M239" i="33"/>
  <c r="M238" i="33"/>
  <c r="M237" i="33"/>
  <c r="M236" i="33"/>
  <c r="M235" i="33"/>
  <c r="M234" i="33"/>
  <c r="M233" i="33"/>
  <c r="K239" i="33"/>
  <c r="K238" i="33"/>
  <c r="K237" i="33"/>
  <c r="K236" i="33"/>
  <c r="K235" i="33"/>
  <c r="K234" i="33"/>
  <c r="K233" i="33"/>
  <c r="I239" i="33"/>
  <c r="I238" i="33"/>
  <c r="I237" i="33"/>
  <c r="I236" i="33"/>
  <c r="I235" i="33"/>
  <c r="I234" i="33"/>
  <c r="I233" i="33"/>
  <c r="B239" i="33"/>
  <c r="B238" i="33"/>
  <c r="B237" i="33"/>
  <c r="B236" i="33"/>
  <c r="B235" i="33"/>
  <c r="B234" i="33"/>
  <c r="B233" i="33"/>
  <c r="R236" i="33" l="1"/>
  <c r="P14" i="36"/>
  <c r="E58" i="37"/>
  <c r="I13" i="36"/>
  <c r="R68" i="38"/>
  <c r="K122" i="38"/>
  <c r="R170" i="38"/>
  <c r="I14" i="36"/>
  <c r="O58" i="37"/>
  <c r="K124" i="38"/>
  <c r="R172" i="38"/>
  <c r="K126" i="38"/>
  <c r="R174" i="38"/>
  <c r="K91" i="38"/>
  <c r="L91" i="38" s="1"/>
  <c r="K93" i="38"/>
  <c r="K94" i="38"/>
  <c r="K98" i="38"/>
  <c r="L98" i="38" s="1"/>
  <c r="K24" i="38"/>
  <c r="L24" i="38" s="1"/>
  <c r="K26" i="38"/>
  <c r="L26" i="38" s="1"/>
  <c r="K28" i="38"/>
  <c r="L28" i="38" s="1"/>
  <c r="K30" i="38"/>
  <c r="L30" i="38" s="1"/>
  <c r="K42" i="38"/>
  <c r="F13" i="36"/>
  <c r="K79" i="38"/>
  <c r="L79" i="38" s="1"/>
  <c r="K81" i="38"/>
  <c r="L81" i="38" s="1"/>
  <c r="K83" i="38"/>
  <c r="L83" i="38" s="1"/>
  <c r="K65" i="38"/>
  <c r="K67" i="38"/>
  <c r="L67" i="38" s="1"/>
  <c r="K69" i="38"/>
  <c r="B58" i="37"/>
  <c r="F58" i="37" s="1"/>
  <c r="V46" i="37"/>
  <c r="X46" i="37"/>
  <c r="T46" i="37"/>
  <c r="Z46" i="37"/>
  <c r="V48" i="37"/>
  <c r="T48" i="37"/>
  <c r="X48" i="37"/>
  <c r="Z48" i="37"/>
  <c r="T47" i="37"/>
  <c r="X47" i="37"/>
  <c r="V47" i="37"/>
  <c r="Z47" i="37"/>
  <c r="T49" i="37"/>
  <c r="X49" i="37"/>
  <c r="V49" i="37"/>
  <c r="Z49" i="37"/>
  <c r="V80" i="37"/>
  <c r="X80" i="37"/>
  <c r="T80" i="37"/>
  <c r="Z80" i="37"/>
  <c r="V82" i="37"/>
  <c r="T82" i="37"/>
  <c r="X82" i="37"/>
  <c r="Z82" i="37"/>
  <c r="V84" i="37"/>
  <c r="T84" i="37"/>
  <c r="X84" i="37"/>
  <c r="Z84" i="37"/>
  <c r="V86" i="37"/>
  <c r="T86" i="37"/>
  <c r="X86" i="37"/>
  <c r="Z86" i="37"/>
  <c r="V50" i="37"/>
  <c r="T50" i="37"/>
  <c r="X50" i="37"/>
  <c r="Z50" i="37"/>
  <c r="T51" i="37"/>
  <c r="X51" i="37"/>
  <c r="V51" i="37"/>
  <c r="Z51" i="37"/>
  <c r="P52" i="37"/>
  <c r="V52" i="37"/>
  <c r="T52" i="37"/>
  <c r="X52" i="37"/>
  <c r="Z52" i="37"/>
  <c r="T53" i="37"/>
  <c r="X53" i="37"/>
  <c r="V53" i="37"/>
  <c r="Z53" i="37"/>
  <c r="P54" i="37"/>
  <c r="V54" i="37"/>
  <c r="T54" i="37"/>
  <c r="X54" i="37"/>
  <c r="Z54" i="37"/>
  <c r="T55" i="37"/>
  <c r="X55" i="37"/>
  <c r="V55" i="37"/>
  <c r="Z55" i="37"/>
  <c r="P56" i="37"/>
  <c r="V56" i="37"/>
  <c r="T56" i="37"/>
  <c r="X56" i="37"/>
  <c r="Z56" i="37"/>
  <c r="T57" i="37"/>
  <c r="X57" i="37"/>
  <c r="V57" i="37"/>
  <c r="Z57" i="37"/>
  <c r="V63" i="37"/>
  <c r="X63" i="37"/>
  <c r="T63" i="37"/>
  <c r="Z63" i="37"/>
  <c r="V65" i="37"/>
  <c r="T65" i="37"/>
  <c r="X65" i="37"/>
  <c r="Z65" i="37"/>
  <c r="T64" i="37"/>
  <c r="X64" i="37"/>
  <c r="V64" i="37"/>
  <c r="Z64" i="37"/>
  <c r="T66" i="37"/>
  <c r="X66" i="37"/>
  <c r="V66" i="37"/>
  <c r="Z66" i="37"/>
  <c r="T81" i="37"/>
  <c r="X81" i="37"/>
  <c r="V81" i="37"/>
  <c r="Z81" i="37"/>
  <c r="T83" i="37"/>
  <c r="X83" i="37"/>
  <c r="V83" i="37"/>
  <c r="Z83" i="37"/>
  <c r="T85" i="37"/>
  <c r="X85" i="37"/>
  <c r="V85" i="37"/>
  <c r="Z85" i="37"/>
  <c r="T87" i="37"/>
  <c r="X87" i="37"/>
  <c r="V87" i="37"/>
  <c r="Z87" i="37"/>
  <c r="P67" i="37"/>
  <c r="V67" i="37"/>
  <c r="T67" i="37"/>
  <c r="X67" i="37"/>
  <c r="Z67" i="37"/>
  <c r="T70" i="37"/>
  <c r="X70" i="37"/>
  <c r="V70" i="37"/>
  <c r="Z70" i="37"/>
  <c r="P71" i="37"/>
  <c r="V71" i="37"/>
  <c r="T71" i="37"/>
  <c r="X71" i="37"/>
  <c r="Z71" i="37"/>
  <c r="T72" i="37"/>
  <c r="X72" i="37"/>
  <c r="V72" i="37"/>
  <c r="Z72" i="37"/>
  <c r="P73" i="37"/>
  <c r="V73" i="37"/>
  <c r="T73" i="37"/>
  <c r="X73" i="37"/>
  <c r="Z73" i="37"/>
  <c r="T74" i="37"/>
  <c r="X74" i="37"/>
  <c r="V74" i="37"/>
  <c r="Z74" i="37"/>
  <c r="X233" i="33"/>
  <c r="T233" i="33"/>
  <c r="V233" i="33"/>
  <c r="V239" i="33"/>
  <c r="T239" i="33"/>
  <c r="X239" i="33"/>
  <c r="T234" i="33"/>
  <c r="X234" i="33"/>
  <c r="V234" i="33"/>
  <c r="R238" i="33"/>
  <c r="V238" i="33"/>
  <c r="T238" i="33"/>
  <c r="X238" i="33"/>
  <c r="V235" i="33"/>
  <c r="T235" i="33"/>
  <c r="X235" i="33"/>
  <c r="T237" i="33"/>
  <c r="X237" i="33"/>
  <c r="V237" i="33"/>
  <c r="T236" i="33"/>
  <c r="X236" i="33"/>
  <c r="V236" i="33"/>
  <c r="I81" i="37"/>
  <c r="J81" i="37" s="1"/>
  <c r="I83" i="37"/>
  <c r="J83" i="37" s="1"/>
  <c r="I85" i="37"/>
  <c r="J85" i="37" s="1"/>
  <c r="I87" i="37"/>
  <c r="J87" i="37" s="1"/>
  <c r="I136" i="38"/>
  <c r="O136" i="38"/>
  <c r="O140" i="38" s="1"/>
  <c r="S11" i="38"/>
  <c r="K12" i="38"/>
  <c r="L12" i="38" s="1"/>
  <c r="K14" i="38"/>
  <c r="L14" i="38" s="1"/>
  <c r="K16" i="38"/>
  <c r="L16" i="38" s="1"/>
  <c r="K137" i="38"/>
  <c r="L137" i="38" s="1"/>
  <c r="K139" i="38"/>
  <c r="K145" i="38"/>
  <c r="K147" i="38"/>
  <c r="L235" i="33"/>
  <c r="K304" i="38"/>
  <c r="K149" i="38"/>
  <c r="K151" i="38"/>
  <c r="K157" i="38"/>
  <c r="L157" i="38" s="1"/>
  <c r="K159" i="38"/>
  <c r="L159" i="38" s="1"/>
  <c r="K161" i="38"/>
  <c r="L161" i="38" s="1"/>
  <c r="K163" i="38"/>
  <c r="K169" i="38"/>
  <c r="L169" i="38" s="1"/>
  <c r="K171" i="38"/>
  <c r="L171" i="38" s="1"/>
  <c r="K173" i="38"/>
  <c r="L173" i="38" s="1"/>
  <c r="K179" i="38"/>
  <c r="R234" i="33"/>
  <c r="K181" i="38"/>
  <c r="L181" i="38" s="1"/>
  <c r="K183" i="38"/>
  <c r="L183" i="38" s="1"/>
  <c r="K185" i="38"/>
  <c r="L185" i="38" s="1"/>
  <c r="K187" i="38"/>
  <c r="L187" i="38" s="1"/>
  <c r="K191" i="38"/>
  <c r="L191" i="38" s="1"/>
  <c r="K211" i="38"/>
  <c r="L211" i="38" s="1"/>
  <c r="K213" i="38"/>
  <c r="L213" i="38" s="1"/>
  <c r="H236" i="33"/>
  <c r="K219" i="38"/>
  <c r="J236" i="33"/>
  <c r="H234" i="33"/>
  <c r="P235" i="33"/>
  <c r="P237" i="33"/>
  <c r="P239" i="33"/>
  <c r="K221" i="38"/>
  <c r="L221" i="38" s="1"/>
  <c r="K197" i="38"/>
  <c r="L197" i="38" s="1"/>
  <c r="K205" i="38"/>
  <c r="T18" i="39"/>
  <c r="K231" i="38"/>
  <c r="L231" i="38" s="1"/>
  <c r="K233" i="38"/>
  <c r="L233" i="38" s="1"/>
  <c r="K237" i="38"/>
  <c r="L237" i="38" s="1"/>
  <c r="P13" i="36"/>
  <c r="K267" i="38"/>
  <c r="K269" i="38"/>
  <c r="K271" i="38"/>
  <c r="L271" i="38" s="1"/>
  <c r="K273" i="38"/>
  <c r="L273" i="38" s="1"/>
  <c r="L234" i="33"/>
  <c r="L236" i="33"/>
  <c r="O241" i="33"/>
  <c r="K106" i="38"/>
  <c r="L106" i="38" s="1"/>
  <c r="K108" i="38"/>
  <c r="L108" i="38" s="1"/>
  <c r="K110" i="38"/>
  <c r="K112" i="38"/>
  <c r="L112" i="38" s="1"/>
  <c r="K114" i="38"/>
  <c r="L114" i="38" s="1"/>
  <c r="P238" i="33"/>
  <c r="L239" i="33"/>
  <c r="N233" i="33"/>
  <c r="H235" i="33"/>
  <c r="J234" i="33"/>
  <c r="K275" i="38"/>
  <c r="L275" i="38" s="1"/>
  <c r="K277" i="38"/>
  <c r="L277" i="38" s="1"/>
  <c r="K305" i="38"/>
  <c r="K243" i="38"/>
  <c r="L243" i="38" s="1"/>
  <c r="K245" i="38"/>
  <c r="L245" i="38" s="1"/>
  <c r="L237" i="33"/>
  <c r="L13" i="36"/>
  <c r="K283" i="38"/>
  <c r="K285" i="38"/>
  <c r="L285" i="38" s="1"/>
  <c r="L18" i="39"/>
  <c r="AA233" i="33"/>
  <c r="J235" i="33"/>
  <c r="AA234" i="33"/>
  <c r="N235" i="33"/>
  <c r="N239" i="33"/>
  <c r="P236" i="33"/>
  <c r="R233" i="33"/>
  <c r="R235" i="33"/>
  <c r="R239" i="33"/>
  <c r="G241" i="33"/>
  <c r="H239" i="33"/>
  <c r="I95" i="36"/>
  <c r="J95" i="36" s="1"/>
  <c r="I97" i="36"/>
  <c r="J97" i="36" s="1"/>
  <c r="I99" i="36"/>
  <c r="J99" i="36" s="1"/>
  <c r="I101" i="36"/>
  <c r="J101" i="36" s="1"/>
  <c r="D14" i="36"/>
  <c r="AA237" i="33"/>
  <c r="L163" i="38"/>
  <c r="L145" i="38"/>
  <c r="L147" i="38"/>
  <c r="L151" i="38"/>
  <c r="K287" i="38"/>
  <c r="L287" i="38" s="1"/>
  <c r="K299" i="38"/>
  <c r="L299" i="38" s="1"/>
  <c r="J233" i="33"/>
  <c r="P234" i="33"/>
  <c r="AA235" i="33"/>
  <c r="H237" i="33"/>
  <c r="B102" i="36"/>
  <c r="S13" i="36"/>
  <c r="H14" i="36"/>
  <c r="I80" i="37"/>
  <c r="J80" i="37" s="1"/>
  <c r="K33" i="38"/>
  <c r="L33" i="38" s="1"/>
  <c r="K39" i="38"/>
  <c r="K41" i="38"/>
  <c r="L41" i="38" s="1"/>
  <c r="K45" i="38"/>
  <c r="L45" i="38" s="1"/>
  <c r="K55" i="38"/>
  <c r="L55" i="38" s="1"/>
  <c r="K84" i="38"/>
  <c r="K90" i="38"/>
  <c r="K92" i="38"/>
  <c r="K95" i="38"/>
  <c r="L95" i="38" s="1"/>
  <c r="K97" i="38"/>
  <c r="K99" i="38"/>
  <c r="K109" i="38"/>
  <c r="L109" i="38" s="1"/>
  <c r="K111" i="38"/>
  <c r="L111" i="38" s="1"/>
  <c r="K123" i="38"/>
  <c r="K125" i="38"/>
  <c r="L125" i="38" s="1"/>
  <c r="K127" i="38"/>
  <c r="K242" i="38"/>
  <c r="K246" i="38"/>
  <c r="L246" i="38" s="1"/>
  <c r="D263" i="38"/>
  <c r="K254" i="38"/>
  <c r="K256" i="38"/>
  <c r="L256" i="38" s="1"/>
  <c r="K258" i="38"/>
  <c r="L258" i="38" s="1"/>
  <c r="K260" i="38"/>
  <c r="L260" i="38" s="1"/>
  <c r="K278" i="38"/>
  <c r="C136" i="38"/>
  <c r="C140" i="38" s="1"/>
  <c r="G136" i="38"/>
  <c r="M136" i="38"/>
  <c r="M140" i="38" s="1"/>
  <c r="S8" i="38"/>
  <c r="S6" i="38"/>
  <c r="T6" i="38" s="1"/>
  <c r="K63" i="37"/>
  <c r="W7" i="37"/>
  <c r="X7" i="37" s="1"/>
  <c r="K46" i="37"/>
  <c r="W6" i="37"/>
  <c r="X6" i="37" s="1"/>
  <c r="M288" i="38"/>
  <c r="K255" i="38"/>
  <c r="L255" i="38" s="1"/>
  <c r="K32" i="38"/>
  <c r="L32" i="38" s="1"/>
  <c r="K128" i="38"/>
  <c r="L128" i="38" s="1"/>
  <c r="K293" i="38"/>
  <c r="L293" i="38" s="1"/>
  <c r="G288" i="38"/>
  <c r="K276" i="38"/>
  <c r="L276" i="38" s="1"/>
  <c r="K274" i="38"/>
  <c r="L274" i="38" s="1"/>
  <c r="K262" i="38"/>
  <c r="L262" i="38" s="1"/>
  <c r="K261" i="38"/>
  <c r="L261" i="38" s="1"/>
  <c r="K253" i="38"/>
  <c r="K248" i="38"/>
  <c r="L248" i="38" s="1"/>
  <c r="K247" i="38"/>
  <c r="K203" i="38"/>
  <c r="L203" i="38" s="1"/>
  <c r="K198" i="38"/>
  <c r="L198" i="38" s="1"/>
  <c r="K196" i="38"/>
  <c r="L196" i="38" s="1"/>
  <c r="K225" i="38"/>
  <c r="L225" i="38" s="1"/>
  <c r="K223" i="38"/>
  <c r="L223" i="38" s="1"/>
  <c r="K189" i="38"/>
  <c r="L189" i="38" s="1"/>
  <c r="K138" i="38"/>
  <c r="L138" i="38" s="1"/>
  <c r="K135" i="38"/>
  <c r="L135" i="38" s="1"/>
  <c r="K129" i="38"/>
  <c r="L129" i="38" s="1"/>
  <c r="K121" i="38"/>
  <c r="L121" i="38" s="1"/>
  <c r="K115" i="38"/>
  <c r="L115" i="38" s="1"/>
  <c r="K113" i="38"/>
  <c r="L113" i="38" s="1"/>
  <c r="K96" i="38"/>
  <c r="L96" i="38" s="1"/>
  <c r="K73" i="38"/>
  <c r="K59" i="38"/>
  <c r="L59" i="38" s="1"/>
  <c r="K58" i="38"/>
  <c r="L58" i="38" s="1"/>
  <c r="K53" i="38"/>
  <c r="L53" i="38" s="1"/>
  <c r="K51" i="38"/>
  <c r="K44" i="38"/>
  <c r="L44" i="38" s="1"/>
  <c r="K43" i="38"/>
  <c r="K34" i="38"/>
  <c r="L34" i="38" s="1"/>
  <c r="K18" i="38"/>
  <c r="L18" i="38" s="1"/>
  <c r="B241" i="33"/>
  <c r="AA238" i="33"/>
  <c r="J239" i="33"/>
  <c r="I241" i="33"/>
  <c r="I11" i="36"/>
  <c r="I9" i="36"/>
  <c r="I8" i="36"/>
  <c r="I7" i="36"/>
  <c r="J7" i="36" s="1"/>
  <c r="I6" i="36"/>
  <c r="J6" i="36" s="1"/>
  <c r="K241" i="33"/>
  <c r="M241" i="33"/>
  <c r="H238" i="33"/>
  <c r="Q241" i="33"/>
  <c r="AA239" i="33"/>
  <c r="K40" i="38"/>
  <c r="L40" i="38" s="1"/>
  <c r="K50" i="38"/>
  <c r="K52" i="38"/>
  <c r="K54" i="38"/>
  <c r="L54" i="38" s="1"/>
  <c r="K259" i="38"/>
  <c r="L259" i="38" s="1"/>
  <c r="L305" i="38"/>
  <c r="S7" i="38"/>
  <c r="T7" i="38" s="1"/>
  <c r="K8" i="38"/>
  <c r="L8" i="38" s="1"/>
  <c r="S9" i="38"/>
  <c r="T9" i="38" s="1"/>
  <c r="S12" i="38"/>
  <c r="T12" i="38" s="1"/>
  <c r="K13" i="38"/>
  <c r="L13" i="38" s="1"/>
  <c r="K17" i="38"/>
  <c r="L17" i="38" s="1"/>
  <c r="K64" i="38"/>
  <c r="K66" i="38"/>
  <c r="L66" i="38" s="1"/>
  <c r="K68" i="38"/>
  <c r="L68" i="38" s="1"/>
  <c r="K70" i="38"/>
  <c r="L70" i="38" s="1"/>
  <c r="K78" i="38"/>
  <c r="K80" i="38"/>
  <c r="L80" i="38" s="1"/>
  <c r="L97" i="38"/>
  <c r="K105" i="38"/>
  <c r="K107" i="38"/>
  <c r="L107" i="38" s="1"/>
  <c r="K144" i="38"/>
  <c r="L144" i="38" s="1"/>
  <c r="K146" i="38"/>
  <c r="K148" i="38"/>
  <c r="K150" i="38"/>
  <c r="K156" i="38"/>
  <c r="L156" i="38" s="1"/>
  <c r="K158" i="38"/>
  <c r="L158" i="38" s="1"/>
  <c r="K160" i="38"/>
  <c r="L160" i="38" s="1"/>
  <c r="K162" i="38"/>
  <c r="L162" i="38" s="1"/>
  <c r="K170" i="38"/>
  <c r="L170" i="38" s="1"/>
  <c r="K172" i="38"/>
  <c r="K174" i="38"/>
  <c r="L174" i="38" s="1"/>
  <c r="K180" i="38"/>
  <c r="L180" i="38" s="1"/>
  <c r="K200" i="38"/>
  <c r="L200" i="38" s="1"/>
  <c r="K202" i="38"/>
  <c r="L202" i="38" s="1"/>
  <c r="K204" i="38"/>
  <c r="L204" i="38" s="1"/>
  <c r="K230" i="38"/>
  <c r="J236" i="38"/>
  <c r="J244" i="38"/>
  <c r="K268" i="38"/>
  <c r="L268" i="38" s="1"/>
  <c r="K270" i="38"/>
  <c r="L270" i="38" s="1"/>
  <c r="K292" i="38"/>
  <c r="K7" i="38"/>
  <c r="L7" i="38" s="1"/>
  <c r="K9" i="38"/>
  <c r="L9" i="38" s="1"/>
  <c r="K11" i="38"/>
  <c r="L11" i="38" s="1"/>
  <c r="K6" i="38"/>
  <c r="L6" i="38" s="1"/>
  <c r="I7" i="37"/>
  <c r="J7" i="37" s="1"/>
  <c r="I6" i="37"/>
  <c r="J6" i="37" s="1"/>
  <c r="L39" i="38"/>
  <c r="F220" i="38"/>
  <c r="K220" i="38"/>
  <c r="L220" i="38" s="1"/>
  <c r="F222" i="38"/>
  <c r="K222" i="38"/>
  <c r="L222" i="38" s="1"/>
  <c r="F224" i="38"/>
  <c r="K224" i="38"/>
  <c r="L224" i="38" s="1"/>
  <c r="L230" i="38"/>
  <c r="F232" i="38"/>
  <c r="K232" i="38"/>
  <c r="L232" i="38" s="1"/>
  <c r="F234" i="38"/>
  <c r="K234" i="38"/>
  <c r="L234" i="38" s="1"/>
  <c r="F236" i="38"/>
  <c r="K236" i="38"/>
  <c r="L236" i="38" s="1"/>
  <c r="F244" i="38"/>
  <c r="K244" i="38"/>
  <c r="L244" i="38" s="1"/>
  <c r="F284" i="38"/>
  <c r="K284" i="38"/>
  <c r="L284" i="38" s="1"/>
  <c r="F286" i="38"/>
  <c r="K286" i="38"/>
  <c r="L286" i="38" s="1"/>
  <c r="K294" i="38"/>
  <c r="K306" i="38"/>
  <c r="K15" i="38"/>
  <c r="L15" i="38" s="1"/>
  <c r="K23" i="38"/>
  <c r="K25" i="38"/>
  <c r="L25" i="38" s="1"/>
  <c r="K27" i="38"/>
  <c r="L27" i="38" s="1"/>
  <c r="K29" i="38"/>
  <c r="L29" i="38" s="1"/>
  <c r="K31" i="38"/>
  <c r="L31" i="38" s="1"/>
  <c r="L43" i="38"/>
  <c r="L51" i="38"/>
  <c r="K82" i="38"/>
  <c r="L82" i="38" s="1"/>
  <c r="L84" i="38"/>
  <c r="L92" i="38"/>
  <c r="L99" i="38"/>
  <c r="L123" i="38"/>
  <c r="L127" i="38"/>
  <c r="L146" i="38"/>
  <c r="L148" i="38"/>
  <c r="L150" i="38"/>
  <c r="K168" i="38"/>
  <c r="L172" i="38"/>
  <c r="K182" i="38"/>
  <c r="L182" i="38" s="1"/>
  <c r="K184" i="38"/>
  <c r="L184" i="38" s="1"/>
  <c r="K186" i="38"/>
  <c r="L186" i="38" s="1"/>
  <c r="K188" i="38"/>
  <c r="L188" i="38" s="1"/>
  <c r="K190" i="38"/>
  <c r="L190" i="38" s="1"/>
  <c r="K210" i="38"/>
  <c r="K212" i="38"/>
  <c r="L212" i="38" s="1"/>
  <c r="K214" i="38"/>
  <c r="L214" i="38" s="1"/>
  <c r="J232" i="38"/>
  <c r="J234" i="38"/>
  <c r="L254" i="38"/>
  <c r="K272" i="38"/>
  <c r="L272" i="38" s="1"/>
  <c r="L278" i="38"/>
  <c r="K298" i="38"/>
  <c r="F85" i="38"/>
  <c r="K85" i="38"/>
  <c r="L85" i="38" s="1"/>
  <c r="E136" i="38"/>
  <c r="E140" i="38" s="1"/>
  <c r="K134" i="38"/>
  <c r="L253" i="38"/>
  <c r="L42" i="38"/>
  <c r="L52" i="38"/>
  <c r="K56" i="38"/>
  <c r="L56" i="38" s="1"/>
  <c r="L65" i="38"/>
  <c r="L69" i="38"/>
  <c r="L73" i="38"/>
  <c r="L93" i="38"/>
  <c r="L94" i="38"/>
  <c r="L100" i="38"/>
  <c r="L110" i="38"/>
  <c r="L122" i="38"/>
  <c r="L124" i="38"/>
  <c r="L126" i="38"/>
  <c r="L139" i="38"/>
  <c r="L149" i="38"/>
  <c r="K199" i="38"/>
  <c r="L199" i="38" s="1"/>
  <c r="K201" i="38"/>
  <c r="L201" i="38" s="1"/>
  <c r="L205" i="38"/>
  <c r="K235" i="38"/>
  <c r="L235" i="38" s="1"/>
  <c r="L247" i="38"/>
  <c r="K257" i="38"/>
  <c r="L257" i="38" s="1"/>
  <c r="L269" i="38"/>
  <c r="D96" i="36"/>
  <c r="I96" i="36"/>
  <c r="J96" i="36" s="1"/>
  <c r="D98" i="36"/>
  <c r="I98" i="36"/>
  <c r="J98" i="36" s="1"/>
  <c r="D100" i="36"/>
  <c r="I100" i="36"/>
  <c r="J100" i="36" s="1"/>
  <c r="H96" i="36"/>
  <c r="N96" i="36"/>
  <c r="H98" i="36"/>
  <c r="N98" i="36"/>
  <c r="H100" i="36"/>
  <c r="N100" i="36"/>
  <c r="J13" i="36"/>
  <c r="J10" i="36"/>
  <c r="J12" i="36"/>
  <c r="J14" i="36"/>
  <c r="C46" i="37"/>
  <c r="I46" i="37" s="1"/>
  <c r="D9" i="37"/>
  <c r="I9" i="37"/>
  <c r="J9" i="37" s="1"/>
  <c r="D11" i="37"/>
  <c r="I11" i="37"/>
  <c r="J11" i="37" s="1"/>
  <c r="C49" i="37"/>
  <c r="I49" i="37" s="1"/>
  <c r="J49" i="37" s="1"/>
  <c r="I14" i="37"/>
  <c r="J14" i="37" s="1"/>
  <c r="C50" i="37"/>
  <c r="I50" i="37" s="1"/>
  <c r="J50" i="37" s="1"/>
  <c r="I18" i="37"/>
  <c r="J18" i="37" s="1"/>
  <c r="C51" i="37"/>
  <c r="I51" i="37" s="1"/>
  <c r="J51" i="37" s="1"/>
  <c r="I21" i="37"/>
  <c r="J21" i="37" s="1"/>
  <c r="C52" i="37"/>
  <c r="I52" i="37" s="1"/>
  <c r="J52" i="37" s="1"/>
  <c r="I24" i="37"/>
  <c r="J24" i="37" s="1"/>
  <c r="C53" i="37"/>
  <c r="I53" i="37" s="1"/>
  <c r="J53" i="37" s="1"/>
  <c r="I28" i="37"/>
  <c r="J28" i="37" s="1"/>
  <c r="C54" i="37"/>
  <c r="I54" i="37" s="1"/>
  <c r="J54" i="37" s="1"/>
  <c r="I31" i="37"/>
  <c r="J31" i="37" s="1"/>
  <c r="C55" i="37"/>
  <c r="I55" i="37" s="1"/>
  <c r="J55" i="37" s="1"/>
  <c r="I34" i="37"/>
  <c r="J34" i="37" s="1"/>
  <c r="C56" i="37"/>
  <c r="I56" i="37" s="1"/>
  <c r="J56" i="37" s="1"/>
  <c r="I37" i="37"/>
  <c r="J37" i="37" s="1"/>
  <c r="C57" i="37"/>
  <c r="I57" i="37" s="1"/>
  <c r="J57" i="37" s="1"/>
  <c r="I40" i="37"/>
  <c r="J40" i="37" s="1"/>
  <c r="H9" i="37"/>
  <c r="I82" i="37"/>
  <c r="J82" i="37" s="1"/>
  <c r="I84" i="37"/>
  <c r="J84" i="37" s="1"/>
  <c r="I86" i="37"/>
  <c r="J86" i="37" s="1"/>
  <c r="C63" i="37"/>
  <c r="I63" i="37" s="1"/>
  <c r="C65" i="37"/>
  <c r="I65" i="37" s="1"/>
  <c r="J65" i="37" s="1"/>
  <c r="I10" i="37"/>
  <c r="J10" i="37" s="1"/>
  <c r="C64" i="37"/>
  <c r="I64" i="37" s="1"/>
  <c r="J64" i="37" s="1"/>
  <c r="I12" i="37"/>
  <c r="J12" i="37" s="1"/>
  <c r="C66" i="37"/>
  <c r="I66" i="37" s="1"/>
  <c r="J66" i="37" s="1"/>
  <c r="I15" i="37"/>
  <c r="J15" i="37" s="1"/>
  <c r="C67" i="37"/>
  <c r="I67" i="37" s="1"/>
  <c r="J67" i="37" s="1"/>
  <c r="I19" i="37"/>
  <c r="J19" i="37" s="1"/>
  <c r="C68" i="37"/>
  <c r="I68" i="37" s="1"/>
  <c r="I22" i="37"/>
  <c r="J22" i="37" s="1"/>
  <c r="C69" i="37"/>
  <c r="I69" i="37" s="1"/>
  <c r="I25" i="37"/>
  <c r="J25" i="37" s="1"/>
  <c r="C70" i="37"/>
  <c r="I70" i="37" s="1"/>
  <c r="J70" i="37" s="1"/>
  <c r="I29" i="37"/>
  <c r="J29" i="37" s="1"/>
  <c r="C71" i="37"/>
  <c r="I71" i="37" s="1"/>
  <c r="J71" i="37" s="1"/>
  <c r="I32" i="37"/>
  <c r="J32" i="37" s="1"/>
  <c r="C72" i="37"/>
  <c r="I72" i="37" s="1"/>
  <c r="J72" i="37" s="1"/>
  <c r="I35" i="37"/>
  <c r="J35" i="37" s="1"/>
  <c r="C73" i="37"/>
  <c r="I73" i="37" s="1"/>
  <c r="J73" i="37" s="1"/>
  <c r="I38" i="37"/>
  <c r="J38" i="37" s="1"/>
  <c r="C74" i="37"/>
  <c r="I74" i="37" s="1"/>
  <c r="J74" i="37" s="1"/>
  <c r="I41" i="37"/>
  <c r="J41" i="37" s="1"/>
  <c r="L238" i="33"/>
  <c r="J238" i="33"/>
  <c r="N238" i="33"/>
  <c r="D80" i="37"/>
  <c r="H80" i="37"/>
  <c r="N80" i="37"/>
  <c r="H11" i="37"/>
  <c r="P244" i="38"/>
  <c r="N51" i="37"/>
  <c r="N53" i="37"/>
  <c r="N57" i="37"/>
  <c r="N236" i="33"/>
  <c r="F246" i="38"/>
  <c r="Q14" i="36"/>
  <c r="R14" i="36" s="1"/>
  <c r="N11" i="37"/>
  <c r="AA236" i="33"/>
  <c r="Q288" i="38"/>
  <c r="Q136" i="38"/>
  <c r="Q140" i="38" s="1"/>
  <c r="F212" i="38"/>
  <c r="N13" i="36"/>
  <c r="N55" i="37"/>
  <c r="H18" i="39"/>
  <c r="P18" i="39"/>
  <c r="F18" i="39"/>
  <c r="N18" i="39"/>
  <c r="J18" i="39"/>
  <c r="R18" i="39"/>
  <c r="F147" i="38"/>
  <c r="J147" i="38"/>
  <c r="P147" i="38"/>
  <c r="F149" i="38"/>
  <c r="J149" i="38"/>
  <c r="P149" i="38"/>
  <c r="F151" i="38"/>
  <c r="J151" i="38"/>
  <c r="P151" i="38"/>
  <c r="D164" i="38"/>
  <c r="F157" i="38"/>
  <c r="J157" i="38"/>
  <c r="P157" i="38"/>
  <c r="F159" i="38"/>
  <c r="J159" i="38"/>
  <c r="P159" i="38"/>
  <c r="F161" i="38"/>
  <c r="J161" i="38"/>
  <c r="P161" i="38"/>
  <c r="F163" i="38"/>
  <c r="J163" i="38"/>
  <c r="P163" i="38"/>
  <c r="G175" i="38"/>
  <c r="M175" i="38"/>
  <c r="Q175" i="38"/>
  <c r="F169" i="38"/>
  <c r="J169" i="38"/>
  <c r="F171" i="38"/>
  <c r="F269" i="38"/>
  <c r="J269" i="38"/>
  <c r="F271" i="38"/>
  <c r="E288" i="38"/>
  <c r="I288" i="38"/>
  <c r="O288" i="38"/>
  <c r="J224" i="38"/>
  <c r="J271" i="38"/>
  <c r="J246" i="38"/>
  <c r="F180" i="38"/>
  <c r="J180" i="38"/>
  <c r="F182" i="38"/>
  <c r="J182" i="38"/>
  <c r="F184" i="38"/>
  <c r="J184" i="38"/>
  <c r="F186" i="38"/>
  <c r="F188" i="38"/>
  <c r="F214" i="38"/>
  <c r="J220" i="38"/>
  <c r="J222" i="38"/>
  <c r="F66" i="38"/>
  <c r="J66" i="38"/>
  <c r="P66" i="38"/>
  <c r="F68" i="38"/>
  <c r="J68" i="38"/>
  <c r="P68" i="38"/>
  <c r="F70" i="38"/>
  <c r="J70" i="38"/>
  <c r="P70" i="38"/>
  <c r="F80" i="38"/>
  <c r="J80" i="38"/>
  <c r="P80" i="38"/>
  <c r="F82" i="38"/>
  <c r="J82" i="38"/>
  <c r="P82" i="38"/>
  <c r="F84" i="38"/>
  <c r="J84" i="38"/>
  <c r="P84" i="38"/>
  <c r="P93" i="38"/>
  <c r="F95" i="38"/>
  <c r="J95" i="38"/>
  <c r="P95" i="38"/>
  <c r="F97" i="38"/>
  <c r="J97" i="38"/>
  <c r="P97" i="38"/>
  <c r="F99" i="38"/>
  <c r="J99" i="38"/>
  <c r="P99" i="38"/>
  <c r="F106" i="38"/>
  <c r="J106" i="38"/>
  <c r="P106" i="38"/>
  <c r="F108" i="38"/>
  <c r="J108" i="38"/>
  <c r="P108" i="38"/>
  <c r="F111" i="38"/>
  <c r="J111" i="38"/>
  <c r="P111" i="38"/>
  <c r="F112" i="38"/>
  <c r="J112" i="38"/>
  <c r="P112" i="38"/>
  <c r="F114" i="38"/>
  <c r="J114" i="38"/>
  <c r="P114" i="38"/>
  <c r="F122" i="38"/>
  <c r="J122" i="38"/>
  <c r="P122" i="38"/>
  <c r="F124" i="38"/>
  <c r="J124" i="38"/>
  <c r="P124" i="38"/>
  <c r="F126" i="38"/>
  <c r="J126" i="38"/>
  <c r="P126" i="38"/>
  <c r="F128" i="38"/>
  <c r="J128" i="38"/>
  <c r="P128" i="38"/>
  <c r="F137" i="38"/>
  <c r="J137" i="38"/>
  <c r="P137" i="38"/>
  <c r="F139" i="38"/>
  <c r="J139" i="38"/>
  <c r="P139" i="38"/>
  <c r="D152" i="38"/>
  <c r="F145" i="38"/>
  <c r="J145" i="38"/>
  <c r="P145" i="38"/>
  <c r="F248" i="38"/>
  <c r="F273" i="38"/>
  <c r="P232" i="38"/>
  <c r="D19" i="38"/>
  <c r="F7" i="38"/>
  <c r="J7" i="38"/>
  <c r="J248" i="38"/>
  <c r="F254" i="38"/>
  <c r="P7" i="38"/>
  <c r="F9" i="38"/>
  <c r="P9" i="38"/>
  <c r="F12" i="38"/>
  <c r="J12" i="38"/>
  <c r="P12" i="38"/>
  <c r="F14" i="38"/>
  <c r="J14" i="38"/>
  <c r="P14" i="38"/>
  <c r="F16" i="38"/>
  <c r="J16" i="38"/>
  <c r="P16" i="38"/>
  <c r="F18" i="38"/>
  <c r="J18" i="38"/>
  <c r="P18" i="38"/>
  <c r="D35" i="38"/>
  <c r="F24" i="38"/>
  <c r="J24" i="38"/>
  <c r="P24" i="38"/>
  <c r="F26" i="38"/>
  <c r="J26" i="38"/>
  <c r="P26" i="38"/>
  <c r="F28" i="38"/>
  <c r="J28" i="38"/>
  <c r="P28" i="38"/>
  <c r="F30" i="38"/>
  <c r="J30" i="38"/>
  <c r="P30" i="38"/>
  <c r="F32" i="38"/>
  <c r="J32" i="38"/>
  <c r="P32" i="38"/>
  <c r="F34" i="38"/>
  <c r="J34" i="38"/>
  <c r="P34" i="38"/>
  <c r="D46" i="38"/>
  <c r="F40" i="38"/>
  <c r="J40" i="38"/>
  <c r="P40" i="38"/>
  <c r="F42" i="38"/>
  <c r="J42" i="38"/>
  <c r="P42" i="38"/>
  <c r="F44" i="38"/>
  <c r="J44" i="38"/>
  <c r="P44" i="38"/>
  <c r="F52" i="38"/>
  <c r="J52" i="38"/>
  <c r="P52" i="38"/>
  <c r="F54" i="38"/>
  <c r="J54" i="38"/>
  <c r="P54" i="38"/>
  <c r="F56" i="38"/>
  <c r="J56" i="38"/>
  <c r="P56" i="38"/>
  <c r="J254" i="38"/>
  <c r="F173" i="38"/>
  <c r="D206" i="38"/>
  <c r="F275" i="38"/>
  <c r="F59" i="38"/>
  <c r="J59" i="38"/>
  <c r="H68" i="38"/>
  <c r="N68" i="38"/>
  <c r="H169" i="38"/>
  <c r="N169" i="38"/>
  <c r="R169" i="38"/>
  <c r="F170" i="38"/>
  <c r="J170" i="38"/>
  <c r="H171" i="38"/>
  <c r="N171" i="38"/>
  <c r="R171" i="38"/>
  <c r="F172" i="38"/>
  <c r="J172" i="38"/>
  <c r="H173" i="38"/>
  <c r="N173" i="38"/>
  <c r="R173" i="38"/>
  <c r="F174" i="38"/>
  <c r="J174" i="38"/>
  <c r="F256" i="38"/>
  <c r="F258" i="38"/>
  <c r="H59" i="38"/>
  <c r="R59" i="38"/>
  <c r="P169" i="38"/>
  <c r="H170" i="38"/>
  <c r="N170" i="38"/>
  <c r="J171" i="38"/>
  <c r="P171" i="38"/>
  <c r="H172" i="38"/>
  <c r="N172" i="38"/>
  <c r="J173" i="38"/>
  <c r="P173" i="38"/>
  <c r="H174" i="38"/>
  <c r="N174" i="38"/>
  <c r="D215" i="38"/>
  <c r="F299" i="38"/>
  <c r="E19" i="38"/>
  <c r="F6" i="38"/>
  <c r="N7" i="38"/>
  <c r="F8" i="38"/>
  <c r="J6" i="38"/>
  <c r="H7" i="38"/>
  <c r="R7" i="38"/>
  <c r="G19" i="38"/>
  <c r="H6" i="38"/>
  <c r="Q19" i="38"/>
  <c r="R6" i="38"/>
  <c r="G35" i="38"/>
  <c r="H23" i="38"/>
  <c r="M35" i="38"/>
  <c r="N23" i="38"/>
  <c r="Q35" i="38"/>
  <c r="R23" i="38"/>
  <c r="N6" i="38"/>
  <c r="H8" i="38"/>
  <c r="N8" i="38"/>
  <c r="R8" i="38"/>
  <c r="H11" i="38"/>
  <c r="N11" i="38"/>
  <c r="R11" i="38"/>
  <c r="H13" i="38"/>
  <c r="N13" i="38"/>
  <c r="R13" i="38"/>
  <c r="H15" i="38"/>
  <c r="N15" i="38"/>
  <c r="R15" i="38"/>
  <c r="H17" i="38"/>
  <c r="N17" i="38"/>
  <c r="R17" i="38"/>
  <c r="H25" i="38"/>
  <c r="N25" i="38"/>
  <c r="R25" i="38"/>
  <c r="H27" i="38"/>
  <c r="N27" i="38"/>
  <c r="R27" i="38"/>
  <c r="H29" i="38"/>
  <c r="N29" i="38"/>
  <c r="R29" i="38"/>
  <c r="H31" i="38"/>
  <c r="N31" i="38"/>
  <c r="R31" i="38"/>
  <c r="G46" i="38"/>
  <c r="H39" i="38"/>
  <c r="M46" i="38"/>
  <c r="N39" i="38"/>
  <c r="Q46" i="38"/>
  <c r="R39" i="38"/>
  <c r="E60" i="38"/>
  <c r="I60" i="38"/>
  <c r="E74" i="38"/>
  <c r="I74" i="38"/>
  <c r="E86" i="38"/>
  <c r="I86" i="38"/>
  <c r="E116" i="38"/>
  <c r="I116" i="38"/>
  <c r="E130" i="38"/>
  <c r="I130" i="38"/>
  <c r="I140" i="38"/>
  <c r="G152" i="38"/>
  <c r="H144" i="38"/>
  <c r="M152" i="38"/>
  <c r="N144" i="38"/>
  <c r="Q152" i="38"/>
  <c r="R144" i="38"/>
  <c r="G164" i="38"/>
  <c r="H156" i="38"/>
  <c r="M164" i="38"/>
  <c r="N156" i="38"/>
  <c r="Q164" i="38"/>
  <c r="R156" i="38"/>
  <c r="R168" i="38"/>
  <c r="D175" i="38"/>
  <c r="E192" i="38"/>
  <c r="I192" i="38"/>
  <c r="G206" i="38"/>
  <c r="H196" i="38"/>
  <c r="M206" i="38"/>
  <c r="N196" i="38"/>
  <c r="Q206" i="38"/>
  <c r="R196" i="38"/>
  <c r="G215" i="38"/>
  <c r="H210" i="38"/>
  <c r="M215" i="38"/>
  <c r="N210" i="38"/>
  <c r="Q215" i="38"/>
  <c r="R210" i="38"/>
  <c r="E226" i="38"/>
  <c r="I226" i="38"/>
  <c r="G238" i="38"/>
  <c r="H230" i="38"/>
  <c r="M238" i="38"/>
  <c r="N230" i="38"/>
  <c r="Q238" i="38"/>
  <c r="R230" i="38"/>
  <c r="C249" i="38"/>
  <c r="D242" i="38"/>
  <c r="D249" i="38" s="1"/>
  <c r="G249" i="38"/>
  <c r="H242" i="38"/>
  <c r="M249" i="38"/>
  <c r="Q249" i="38"/>
  <c r="R242" i="38"/>
  <c r="F253" i="38"/>
  <c r="E263" i="38"/>
  <c r="J253" i="38"/>
  <c r="I263" i="38"/>
  <c r="S254" i="38"/>
  <c r="T254" i="38" s="1"/>
  <c r="N254" i="38"/>
  <c r="F255" i="38"/>
  <c r="S256" i="38"/>
  <c r="T256" i="38" s="1"/>
  <c r="N256" i="38"/>
  <c r="E279" i="38"/>
  <c r="I279" i="38"/>
  <c r="C294" i="38"/>
  <c r="D292" i="38"/>
  <c r="D294" i="38" s="1"/>
  <c r="G294" i="38"/>
  <c r="H292" i="38"/>
  <c r="M294" i="38"/>
  <c r="Q294" i="38"/>
  <c r="C300" i="38"/>
  <c r="D298" i="38"/>
  <c r="D300" i="38" s="1"/>
  <c r="G300" i="38"/>
  <c r="H298" i="38"/>
  <c r="M300" i="38"/>
  <c r="N298" i="38"/>
  <c r="Q300" i="38"/>
  <c r="R298" i="38"/>
  <c r="C306" i="38"/>
  <c r="D304" i="38"/>
  <c r="D306" i="38" s="1"/>
  <c r="G306" i="38"/>
  <c r="M306" i="38"/>
  <c r="Q306" i="38"/>
  <c r="H33" i="38"/>
  <c r="N33" i="38"/>
  <c r="R33" i="38"/>
  <c r="H41" i="38"/>
  <c r="N41" i="38"/>
  <c r="R41" i="38"/>
  <c r="H43" i="38"/>
  <c r="N43" i="38"/>
  <c r="R43" i="38"/>
  <c r="H45" i="38"/>
  <c r="N45" i="38"/>
  <c r="R45" i="38"/>
  <c r="H51" i="38"/>
  <c r="N51" i="38"/>
  <c r="R51" i="38"/>
  <c r="H53" i="38"/>
  <c r="N53" i="38"/>
  <c r="R53" i="38"/>
  <c r="H55" i="38"/>
  <c r="N55" i="38"/>
  <c r="R55" i="38"/>
  <c r="H58" i="38"/>
  <c r="N58" i="38"/>
  <c r="R58" i="38"/>
  <c r="H65" i="38"/>
  <c r="N65" i="38"/>
  <c r="R65" i="38"/>
  <c r="H67" i="38"/>
  <c r="N67" i="38"/>
  <c r="R67" i="38"/>
  <c r="H69" i="38"/>
  <c r="N69" i="38"/>
  <c r="R69" i="38"/>
  <c r="H73" i="38"/>
  <c r="N73" i="38"/>
  <c r="R73" i="38"/>
  <c r="H79" i="38"/>
  <c r="N79" i="38"/>
  <c r="R79" i="38"/>
  <c r="H81" i="38"/>
  <c r="N81" i="38"/>
  <c r="R81" i="38"/>
  <c r="H83" i="38"/>
  <c r="N83" i="38"/>
  <c r="R83" i="38"/>
  <c r="H91" i="38"/>
  <c r="N91" i="38"/>
  <c r="R91" i="38"/>
  <c r="H92" i="38"/>
  <c r="N92" i="38"/>
  <c r="R92" i="38"/>
  <c r="H94" i="38"/>
  <c r="N94" i="38"/>
  <c r="R94" i="38"/>
  <c r="H96" i="38"/>
  <c r="N96" i="38"/>
  <c r="R96" i="38"/>
  <c r="H98" i="38"/>
  <c r="N98" i="38"/>
  <c r="R98" i="38"/>
  <c r="H100" i="38"/>
  <c r="N100" i="38"/>
  <c r="R100" i="38"/>
  <c r="H107" i="38"/>
  <c r="N107" i="38"/>
  <c r="R107" i="38"/>
  <c r="H109" i="38"/>
  <c r="N109" i="38"/>
  <c r="R109" i="38"/>
  <c r="H110" i="38"/>
  <c r="N110" i="38"/>
  <c r="R110" i="38"/>
  <c r="H113" i="38"/>
  <c r="N113" i="38"/>
  <c r="R113" i="38"/>
  <c r="H115" i="38"/>
  <c r="N115" i="38"/>
  <c r="R115" i="38"/>
  <c r="H121" i="38"/>
  <c r="N121" i="38"/>
  <c r="R121" i="38"/>
  <c r="H123" i="38"/>
  <c r="N123" i="38"/>
  <c r="R123" i="38"/>
  <c r="H125" i="38"/>
  <c r="N125" i="38"/>
  <c r="R125" i="38"/>
  <c r="H127" i="38"/>
  <c r="N127" i="38"/>
  <c r="R127" i="38"/>
  <c r="H129" i="38"/>
  <c r="N129" i="38"/>
  <c r="R129" i="38"/>
  <c r="H135" i="38"/>
  <c r="N135" i="38"/>
  <c r="R135" i="38"/>
  <c r="H138" i="38"/>
  <c r="N138" i="38"/>
  <c r="R138" i="38"/>
  <c r="H146" i="38"/>
  <c r="N146" i="38"/>
  <c r="R146" i="38"/>
  <c r="H148" i="38"/>
  <c r="N148" i="38"/>
  <c r="R148" i="38"/>
  <c r="H150" i="38"/>
  <c r="N150" i="38"/>
  <c r="R150" i="38"/>
  <c r="H158" i="38"/>
  <c r="N158" i="38"/>
  <c r="R158" i="38"/>
  <c r="H160" i="38"/>
  <c r="N160" i="38"/>
  <c r="R160" i="38"/>
  <c r="H162" i="38"/>
  <c r="N162" i="38"/>
  <c r="R162" i="38"/>
  <c r="H180" i="38"/>
  <c r="N180" i="38"/>
  <c r="R180" i="38"/>
  <c r="F181" i="38"/>
  <c r="J181" i="38"/>
  <c r="P181" i="38"/>
  <c r="H182" i="38"/>
  <c r="N182" i="38"/>
  <c r="R182" i="38"/>
  <c r="F183" i="38"/>
  <c r="J183" i="38"/>
  <c r="P183" i="38"/>
  <c r="H184" i="38"/>
  <c r="N184" i="38"/>
  <c r="R184" i="38"/>
  <c r="F185" i="38"/>
  <c r="J185" i="38"/>
  <c r="P185" i="38"/>
  <c r="H186" i="38"/>
  <c r="N186" i="38"/>
  <c r="R186" i="38"/>
  <c r="F187" i="38"/>
  <c r="J187" i="38"/>
  <c r="P187" i="38"/>
  <c r="H188" i="38"/>
  <c r="N188" i="38"/>
  <c r="R188" i="38"/>
  <c r="F189" i="38"/>
  <c r="J189" i="38"/>
  <c r="P189" i="38"/>
  <c r="H190" i="38"/>
  <c r="N190" i="38"/>
  <c r="R190" i="38"/>
  <c r="F191" i="38"/>
  <c r="J191" i="38"/>
  <c r="P191" i="38"/>
  <c r="F197" i="38"/>
  <c r="J197" i="38"/>
  <c r="P197" i="38"/>
  <c r="H198" i="38"/>
  <c r="N198" i="38"/>
  <c r="R198" i="38"/>
  <c r="F199" i="38"/>
  <c r="J199" i="38"/>
  <c r="P199" i="38"/>
  <c r="H200" i="38"/>
  <c r="N200" i="38"/>
  <c r="R200" i="38"/>
  <c r="F201" i="38"/>
  <c r="J201" i="38"/>
  <c r="P201" i="38"/>
  <c r="H202" i="38"/>
  <c r="N202" i="38"/>
  <c r="R202" i="38"/>
  <c r="F203" i="38"/>
  <c r="J203" i="38"/>
  <c r="P203" i="38"/>
  <c r="H204" i="38"/>
  <c r="N204" i="38"/>
  <c r="R204" i="38"/>
  <c r="F205" i="38"/>
  <c r="J205" i="38"/>
  <c r="P205" i="38"/>
  <c r="F211" i="38"/>
  <c r="J211" i="38"/>
  <c r="P211" i="38"/>
  <c r="H212" i="38"/>
  <c r="N212" i="38"/>
  <c r="R212" i="38"/>
  <c r="F213" i="38"/>
  <c r="J213" i="38"/>
  <c r="P213" i="38"/>
  <c r="H214" i="38"/>
  <c r="N214" i="38"/>
  <c r="R214" i="38"/>
  <c r="H220" i="38"/>
  <c r="N220" i="38"/>
  <c r="R220" i="38"/>
  <c r="F221" i="38"/>
  <c r="J221" i="38"/>
  <c r="P221" i="38"/>
  <c r="H222" i="38"/>
  <c r="N222" i="38"/>
  <c r="R222" i="38"/>
  <c r="F223" i="38"/>
  <c r="J223" i="38"/>
  <c r="P223" i="38"/>
  <c r="H224" i="38"/>
  <c r="N224" i="38"/>
  <c r="R224" i="38"/>
  <c r="F225" i="38"/>
  <c r="J225" i="38"/>
  <c r="P225" i="38"/>
  <c r="D238" i="38"/>
  <c r="F231" i="38"/>
  <c r="J231" i="38"/>
  <c r="P231" i="38"/>
  <c r="H232" i="38"/>
  <c r="N232" i="38"/>
  <c r="R232" i="38"/>
  <c r="F233" i="38"/>
  <c r="J233" i="38"/>
  <c r="P233" i="38"/>
  <c r="H234" i="38"/>
  <c r="N234" i="38"/>
  <c r="R234" i="38"/>
  <c r="F235" i="38"/>
  <c r="J235" i="38"/>
  <c r="P235" i="38"/>
  <c r="H236" i="38"/>
  <c r="N236" i="38"/>
  <c r="R236" i="38"/>
  <c r="F237" i="38"/>
  <c r="J237" i="38"/>
  <c r="P237" i="38"/>
  <c r="F243" i="38"/>
  <c r="J243" i="38"/>
  <c r="P243" i="38"/>
  <c r="H244" i="38"/>
  <c r="N244" i="38"/>
  <c r="R244" i="38"/>
  <c r="F245" i="38"/>
  <c r="J245" i="38"/>
  <c r="P245" i="38"/>
  <c r="H246" i="38"/>
  <c r="N246" i="38"/>
  <c r="R246" i="38"/>
  <c r="F247" i="38"/>
  <c r="J247" i="38"/>
  <c r="P247" i="38"/>
  <c r="H248" i="38"/>
  <c r="N248" i="38"/>
  <c r="R248" i="38"/>
  <c r="H254" i="38"/>
  <c r="R254" i="38"/>
  <c r="J255" i="38"/>
  <c r="P255" i="38"/>
  <c r="H256" i="38"/>
  <c r="R256" i="38"/>
  <c r="F257" i="38"/>
  <c r="J257" i="38"/>
  <c r="P257" i="38"/>
  <c r="H258" i="38"/>
  <c r="N258" i="38"/>
  <c r="R258" i="38"/>
  <c r="F259" i="38"/>
  <c r="J259" i="38"/>
  <c r="P259" i="38"/>
  <c r="H260" i="38"/>
  <c r="N260" i="38"/>
  <c r="R260" i="38"/>
  <c r="F261" i="38"/>
  <c r="J261" i="38"/>
  <c r="P261" i="38"/>
  <c r="H262" i="38"/>
  <c r="N262" i="38"/>
  <c r="R262" i="38"/>
  <c r="H268" i="38"/>
  <c r="N268" i="38"/>
  <c r="R268" i="38"/>
  <c r="P269" i="38"/>
  <c r="H270" i="38"/>
  <c r="N270" i="38"/>
  <c r="R270" i="38"/>
  <c r="P271" i="38"/>
  <c r="H272" i="38"/>
  <c r="N272" i="38"/>
  <c r="R272" i="38"/>
  <c r="J273" i="38"/>
  <c r="P273" i="38"/>
  <c r="H274" i="38"/>
  <c r="N274" i="38"/>
  <c r="R274" i="38"/>
  <c r="J275" i="38"/>
  <c r="P275" i="38"/>
  <c r="H276" i="38"/>
  <c r="N276" i="38"/>
  <c r="R276" i="38"/>
  <c r="F277" i="38"/>
  <c r="J277" i="38"/>
  <c r="P277" i="38"/>
  <c r="H278" i="38"/>
  <c r="N278" i="38"/>
  <c r="R278" i="38"/>
  <c r="H284" i="38"/>
  <c r="N284" i="38"/>
  <c r="R284" i="38"/>
  <c r="F285" i="38"/>
  <c r="J285" i="38"/>
  <c r="P285" i="38"/>
  <c r="H286" i="38"/>
  <c r="N286" i="38"/>
  <c r="R286" i="38"/>
  <c r="F287" i="38"/>
  <c r="J287" i="38"/>
  <c r="P287" i="38"/>
  <c r="F293" i="38"/>
  <c r="J293" i="38"/>
  <c r="P293" i="38"/>
  <c r="J299" i="38"/>
  <c r="P299" i="38"/>
  <c r="F305" i="38"/>
  <c r="J305" i="38"/>
  <c r="P305" i="38"/>
  <c r="N168" i="38"/>
  <c r="H168" i="38"/>
  <c r="F11" i="38"/>
  <c r="N12" i="38"/>
  <c r="F13" i="38"/>
  <c r="S14" i="38"/>
  <c r="T14" i="38" s="1"/>
  <c r="N14" i="38"/>
  <c r="F15" i="38"/>
  <c r="S16" i="38"/>
  <c r="T16" i="38" s="1"/>
  <c r="N16" i="38"/>
  <c r="F17" i="38"/>
  <c r="E35" i="38"/>
  <c r="F23" i="38"/>
  <c r="I35" i="38"/>
  <c r="J23" i="38"/>
  <c r="S24" i="38"/>
  <c r="T24" i="38" s="1"/>
  <c r="N24" i="38"/>
  <c r="F25" i="38"/>
  <c r="E46" i="38"/>
  <c r="F39" i="38"/>
  <c r="I46" i="38"/>
  <c r="J39" i="38"/>
  <c r="C60" i="38"/>
  <c r="D50" i="38"/>
  <c r="N50" i="38" s="1"/>
  <c r="G60" i="38"/>
  <c r="S50" i="38"/>
  <c r="M60" i="38"/>
  <c r="Q60" i="38"/>
  <c r="C74" i="38"/>
  <c r="D64" i="38"/>
  <c r="D74" i="38" s="1"/>
  <c r="G74" i="38"/>
  <c r="H64" i="38"/>
  <c r="M74" i="38"/>
  <c r="Q74" i="38"/>
  <c r="R64" i="38"/>
  <c r="C86" i="38"/>
  <c r="D78" i="38"/>
  <c r="D86" i="38" s="1"/>
  <c r="G86" i="38"/>
  <c r="M86" i="38"/>
  <c r="Q86" i="38"/>
  <c r="R78" i="38"/>
  <c r="C101" i="38"/>
  <c r="D90" i="38"/>
  <c r="D101" i="38" s="1"/>
  <c r="Q101" i="38"/>
  <c r="R90" i="38"/>
  <c r="C116" i="38"/>
  <c r="D105" i="38"/>
  <c r="D116" i="38" s="1"/>
  <c r="G116" i="38"/>
  <c r="M116" i="38"/>
  <c r="Q116" i="38"/>
  <c r="C130" i="38"/>
  <c r="D120" i="38"/>
  <c r="D130" i="38" s="1"/>
  <c r="G130" i="38"/>
  <c r="H120" i="38"/>
  <c r="M130" i="38"/>
  <c r="N120" i="38"/>
  <c r="Q130" i="38"/>
  <c r="D134" i="38"/>
  <c r="P134" i="38" s="1"/>
  <c r="G140" i="38"/>
  <c r="H134" i="38"/>
  <c r="E152" i="38"/>
  <c r="F144" i="38"/>
  <c r="I152" i="38"/>
  <c r="J144" i="38"/>
  <c r="E164" i="38"/>
  <c r="F156" i="38"/>
  <c r="I164" i="38"/>
  <c r="J156" i="38"/>
  <c r="C192" i="38"/>
  <c r="D179" i="38"/>
  <c r="D192" i="38" s="1"/>
  <c r="G192" i="38"/>
  <c r="H179" i="38"/>
  <c r="S179" i="38"/>
  <c r="M192" i="38"/>
  <c r="Q192" i="38"/>
  <c r="E206" i="38"/>
  <c r="F196" i="38"/>
  <c r="I206" i="38"/>
  <c r="J196" i="38"/>
  <c r="E215" i="38"/>
  <c r="F210" i="38"/>
  <c r="I215" i="38"/>
  <c r="J210" i="38"/>
  <c r="C226" i="38"/>
  <c r="D219" i="38"/>
  <c r="D226" i="38" s="1"/>
  <c r="G226" i="38"/>
  <c r="M226" i="38"/>
  <c r="Q226" i="38"/>
  <c r="R219" i="38"/>
  <c r="E238" i="38"/>
  <c r="F230" i="38"/>
  <c r="I238" i="38"/>
  <c r="J230" i="38"/>
  <c r="E249" i="38"/>
  <c r="I249" i="38"/>
  <c r="H253" i="38"/>
  <c r="G263" i="38"/>
  <c r="N253" i="38"/>
  <c r="M263" i="38"/>
  <c r="R253" i="38"/>
  <c r="Q263" i="38"/>
  <c r="C279" i="38"/>
  <c r="D267" i="38"/>
  <c r="D279" i="38" s="1"/>
  <c r="G279" i="38"/>
  <c r="H267" i="38"/>
  <c r="M279" i="38"/>
  <c r="N267" i="38"/>
  <c r="Q279" i="38"/>
  <c r="R267" i="38"/>
  <c r="E294" i="38"/>
  <c r="I294" i="38"/>
  <c r="E300" i="38"/>
  <c r="F298" i="38"/>
  <c r="F300" i="38" s="1"/>
  <c r="I300" i="38"/>
  <c r="J298" i="38"/>
  <c r="E306" i="38"/>
  <c r="I306" i="38"/>
  <c r="J8" i="38"/>
  <c r="P8" i="38"/>
  <c r="H9" i="38"/>
  <c r="R9" i="38"/>
  <c r="J11" i="38"/>
  <c r="P11" i="38"/>
  <c r="H12" i="38"/>
  <c r="R12" i="38"/>
  <c r="J13" i="38"/>
  <c r="P13" i="38"/>
  <c r="H14" i="38"/>
  <c r="R14" i="38"/>
  <c r="J15" i="38"/>
  <c r="P15" i="38"/>
  <c r="H16" i="38"/>
  <c r="R16" i="38"/>
  <c r="J17" i="38"/>
  <c r="P17" i="38"/>
  <c r="H18" i="38"/>
  <c r="N18" i="38"/>
  <c r="R18" i="38"/>
  <c r="H24" i="38"/>
  <c r="R24" i="38"/>
  <c r="J25" i="38"/>
  <c r="P25" i="38"/>
  <c r="H26" i="38"/>
  <c r="N26" i="38"/>
  <c r="R26" i="38"/>
  <c r="F27" i="38"/>
  <c r="J27" i="38"/>
  <c r="P27" i="38"/>
  <c r="H28" i="38"/>
  <c r="N28" i="38"/>
  <c r="R28" i="38"/>
  <c r="F29" i="38"/>
  <c r="J29" i="38"/>
  <c r="P29" i="38"/>
  <c r="H30" i="38"/>
  <c r="N30" i="38"/>
  <c r="R30" i="38"/>
  <c r="F31" i="38"/>
  <c r="J31" i="38"/>
  <c r="P31" i="38"/>
  <c r="H32" i="38"/>
  <c r="N32" i="38"/>
  <c r="R32" i="38"/>
  <c r="F33" i="38"/>
  <c r="J33" i="38"/>
  <c r="P33" i="38"/>
  <c r="H34" i="38"/>
  <c r="N34" i="38"/>
  <c r="R34" i="38"/>
  <c r="H40" i="38"/>
  <c r="N40" i="38"/>
  <c r="R40" i="38"/>
  <c r="F41" i="38"/>
  <c r="J41" i="38"/>
  <c r="P41" i="38"/>
  <c r="H42" i="38"/>
  <c r="N42" i="38"/>
  <c r="R42" i="38"/>
  <c r="F43" i="38"/>
  <c r="J43" i="38"/>
  <c r="P43" i="38"/>
  <c r="H44" i="38"/>
  <c r="N44" i="38"/>
  <c r="R44" i="38"/>
  <c r="F45" i="38"/>
  <c r="J45" i="38"/>
  <c r="P45" i="38"/>
  <c r="F51" i="38"/>
  <c r="J51" i="38"/>
  <c r="P51" i="38"/>
  <c r="H52" i="38"/>
  <c r="N52" i="38"/>
  <c r="R52" i="38"/>
  <c r="F53" i="38"/>
  <c r="J53" i="38"/>
  <c r="P53" i="38"/>
  <c r="H54" i="38"/>
  <c r="N54" i="38"/>
  <c r="R54" i="38"/>
  <c r="F55" i="38"/>
  <c r="J55" i="38"/>
  <c r="P55" i="38"/>
  <c r="H56" i="38"/>
  <c r="N56" i="38"/>
  <c r="R56" i="38"/>
  <c r="F58" i="38"/>
  <c r="J58" i="38"/>
  <c r="P58" i="38"/>
  <c r="D60" i="38"/>
  <c r="P59" i="38"/>
  <c r="F65" i="38"/>
  <c r="J65" i="38"/>
  <c r="P65" i="38"/>
  <c r="H66" i="38"/>
  <c r="N66" i="38"/>
  <c r="R66" i="38"/>
  <c r="F67" i="38"/>
  <c r="J67" i="38"/>
  <c r="P67" i="38"/>
  <c r="F69" i="38"/>
  <c r="J69" i="38"/>
  <c r="P69" i="38"/>
  <c r="H70" i="38"/>
  <c r="N70" i="38"/>
  <c r="R70" i="38"/>
  <c r="F73" i="38"/>
  <c r="J73" i="38"/>
  <c r="P73" i="38"/>
  <c r="F79" i="38"/>
  <c r="J79" i="38"/>
  <c r="P79" i="38"/>
  <c r="H80" i="38"/>
  <c r="N80" i="38"/>
  <c r="R80" i="38"/>
  <c r="F81" i="38"/>
  <c r="J81" i="38"/>
  <c r="P81" i="38"/>
  <c r="H82" i="38"/>
  <c r="N82" i="38"/>
  <c r="R82" i="38"/>
  <c r="F83" i="38"/>
  <c r="J83" i="38"/>
  <c r="P83" i="38"/>
  <c r="H84" i="38"/>
  <c r="N84" i="38"/>
  <c r="R84" i="38"/>
  <c r="N90" i="38"/>
  <c r="F91" i="38"/>
  <c r="J91" i="38"/>
  <c r="P91" i="38"/>
  <c r="F92" i="38"/>
  <c r="J92" i="38"/>
  <c r="P92" i="38"/>
  <c r="R93" i="38"/>
  <c r="F94" i="38"/>
  <c r="J94" i="38"/>
  <c r="P94" i="38"/>
  <c r="H95" i="38"/>
  <c r="N95" i="38"/>
  <c r="R95" i="38"/>
  <c r="F96" i="38"/>
  <c r="J96" i="38"/>
  <c r="P96" i="38"/>
  <c r="H97" i="38"/>
  <c r="N97" i="38"/>
  <c r="R97" i="38"/>
  <c r="F98" i="38"/>
  <c r="J98" i="38"/>
  <c r="P98" i="38"/>
  <c r="H99" i="38"/>
  <c r="N99" i="38"/>
  <c r="R99" i="38"/>
  <c r="F100" i="38"/>
  <c r="J100" i="38"/>
  <c r="P100" i="38"/>
  <c r="H106" i="38"/>
  <c r="N106" i="38"/>
  <c r="R106" i="38"/>
  <c r="F107" i="38"/>
  <c r="J107" i="38"/>
  <c r="P107" i="38"/>
  <c r="H108" i="38"/>
  <c r="N108" i="38"/>
  <c r="R108" i="38"/>
  <c r="F109" i="38"/>
  <c r="J109" i="38"/>
  <c r="P109" i="38"/>
  <c r="F110" i="38"/>
  <c r="J110" i="38"/>
  <c r="P110" i="38"/>
  <c r="H111" i="38"/>
  <c r="N111" i="38"/>
  <c r="R111" i="38"/>
  <c r="H112" i="38"/>
  <c r="N112" i="38"/>
  <c r="R112" i="38"/>
  <c r="F113" i="38"/>
  <c r="J113" i="38"/>
  <c r="P113" i="38"/>
  <c r="H114" i="38"/>
  <c r="N114" i="38"/>
  <c r="R114" i="38"/>
  <c r="F115" i="38"/>
  <c r="J115" i="38"/>
  <c r="P115" i="38"/>
  <c r="F121" i="38"/>
  <c r="J121" i="38"/>
  <c r="P121" i="38"/>
  <c r="H122" i="38"/>
  <c r="N122" i="38"/>
  <c r="R122" i="38"/>
  <c r="F123" i="38"/>
  <c r="J123" i="38"/>
  <c r="P123" i="38"/>
  <c r="H124" i="38"/>
  <c r="N124" i="38"/>
  <c r="R124" i="38"/>
  <c r="F125" i="38"/>
  <c r="J125" i="38"/>
  <c r="P125" i="38"/>
  <c r="H126" i="38"/>
  <c r="N126" i="38"/>
  <c r="R126" i="38"/>
  <c r="F127" i="38"/>
  <c r="J127" i="38"/>
  <c r="P127" i="38"/>
  <c r="H128" i="38"/>
  <c r="N128" i="38"/>
  <c r="R128" i="38"/>
  <c r="F129" i="38"/>
  <c r="J129" i="38"/>
  <c r="P129" i="38"/>
  <c r="F135" i="38"/>
  <c r="J135" i="38"/>
  <c r="P135" i="38"/>
  <c r="H137" i="38"/>
  <c r="N137" i="38"/>
  <c r="R137" i="38"/>
  <c r="F138" i="38"/>
  <c r="J138" i="38"/>
  <c r="P138" i="38"/>
  <c r="H139" i="38"/>
  <c r="N139" i="38"/>
  <c r="R139" i="38"/>
  <c r="H145" i="38"/>
  <c r="N145" i="38"/>
  <c r="R145" i="38"/>
  <c r="F146" i="38"/>
  <c r="J146" i="38"/>
  <c r="P146" i="38"/>
  <c r="H147" i="38"/>
  <c r="N147" i="38"/>
  <c r="R147" i="38"/>
  <c r="F148" i="38"/>
  <c r="J148" i="38"/>
  <c r="P148" i="38"/>
  <c r="H149" i="38"/>
  <c r="N149" i="38"/>
  <c r="R149" i="38"/>
  <c r="F150" i="38"/>
  <c r="J150" i="38"/>
  <c r="P150" i="38"/>
  <c r="H151" i="38"/>
  <c r="N151" i="38"/>
  <c r="R151" i="38"/>
  <c r="H157" i="38"/>
  <c r="N157" i="38"/>
  <c r="R157" i="38"/>
  <c r="F158" i="38"/>
  <c r="J158" i="38"/>
  <c r="P158" i="38"/>
  <c r="H159" i="38"/>
  <c r="N159" i="38"/>
  <c r="R159" i="38"/>
  <c r="F160" i="38"/>
  <c r="J160" i="38"/>
  <c r="P160" i="38"/>
  <c r="H161" i="38"/>
  <c r="N161" i="38"/>
  <c r="R161" i="38"/>
  <c r="F162" i="38"/>
  <c r="J162" i="38"/>
  <c r="P162" i="38"/>
  <c r="H163" i="38"/>
  <c r="N163" i="38"/>
  <c r="R163" i="38"/>
  <c r="E175" i="38"/>
  <c r="I175" i="38"/>
  <c r="O175" i="38"/>
  <c r="P170" i="38"/>
  <c r="P172" i="38"/>
  <c r="P174" i="38"/>
  <c r="P180" i="38"/>
  <c r="H181" i="38"/>
  <c r="N181" i="38"/>
  <c r="R181" i="38"/>
  <c r="P182" i="38"/>
  <c r="H183" i="38"/>
  <c r="N183" i="38"/>
  <c r="R183" i="38"/>
  <c r="P184" i="38"/>
  <c r="H185" i="38"/>
  <c r="N185" i="38"/>
  <c r="R185" i="38"/>
  <c r="J186" i="38"/>
  <c r="P186" i="38"/>
  <c r="H187" i="38"/>
  <c r="N187" i="38"/>
  <c r="R187" i="38"/>
  <c r="J188" i="38"/>
  <c r="P188" i="38"/>
  <c r="H189" i="38"/>
  <c r="N189" i="38"/>
  <c r="R189" i="38"/>
  <c r="F190" i="38"/>
  <c r="J190" i="38"/>
  <c r="P190" i="38"/>
  <c r="H191" i="38"/>
  <c r="N191" i="38"/>
  <c r="R191" i="38"/>
  <c r="H197" i="38"/>
  <c r="N197" i="38"/>
  <c r="R197" i="38"/>
  <c r="F198" i="38"/>
  <c r="J198" i="38"/>
  <c r="P198" i="38"/>
  <c r="H199" i="38"/>
  <c r="N199" i="38"/>
  <c r="R199" i="38"/>
  <c r="F200" i="38"/>
  <c r="J200" i="38"/>
  <c r="P200" i="38"/>
  <c r="H201" i="38"/>
  <c r="N201" i="38"/>
  <c r="R201" i="38"/>
  <c r="F202" i="38"/>
  <c r="J202" i="38"/>
  <c r="P202" i="38"/>
  <c r="H203" i="38"/>
  <c r="N203" i="38"/>
  <c r="R203" i="38"/>
  <c r="F204" i="38"/>
  <c r="J204" i="38"/>
  <c r="P204" i="38"/>
  <c r="H205" i="38"/>
  <c r="N205" i="38"/>
  <c r="R205" i="38"/>
  <c r="H211" i="38"/>
  <c r="N211" i="38"/>
  <c r="R211" i="38"/>
  <c r="J212" i="38"/>
  <c r="P212" i="38"/>
  <c r="H213" i="38"/>
  <c r="N213" i="38"/>
  <c r="R213" i="38"/>
  <c r="J214" i="38"/>
  <c r="P214" i="38"/>
  <c r="P220" i="38"/>
  <c r="H221" i="38"/>
  <c r="N221" i="38"/>
  <c r="R221" i="38"/>
  <c r="P222" i="38"/>
  <c r="H223" i="38"/>
  <c r="N223" i="38"/>
  <c r="R223" i="38"/>
  <c r="P224" i="38"/>
  <c r="H225" i="38"/>
  <c r="N225" i="38"/>
  <c r="R225" i="38"/>
  <c r="H231" i="38"/>
  <c r="N231" i="38"/>
  <c r="R231" i="38"/>
  <c r="H233" i="38"/>
  <c r="N233" i="38"/>
  <c r="R233" i="38"/>
  <c r="P234" i="38"/>
  <c r="H235" i="38"/>
  <c r="N235" i="38"/>
  <c r="R235" i="38"/>
  <c r="P236" i="38"/>
  <c r="H237" i="38"/>
  <c r="N237" i="38"/>
  <c r="R237" i="38"/>
  <c r="H243" i="38"/>
  <c r="N243" i="38"/>
  <c r="R243" i="38"/>
  <c r="H245" i="38"/>
  <c r="N245" i="38"/>
  <c r="R245" i="38"/>
  <c r="P246" i="38"/>
  <c r="H247" i="38"/>
  <c r="N247" i="38"/>
  <c r="R247" i="38"/>
  <c r="P248" i="38"/>
  <c r="P254" i="38"/>
  <c r="H255" i="38"/>
  <c r="N255" i="38"/>
  <c r="R255" i="38"/>
  <c r="J256" i="38"/>
  <c r="P256" i="38"/>
  <c r="H257" i="38"/>
  <c r="N257" i="38"/>
  <c r="R257" i="38"/>
  <c r="J258" i="38"/>
  <c r="P258" i="38"/>
  <c r="H259" i="38"/>
  <c r="N259" i="38"/>
  <c r="R259" i="38"/>
  <c r="F260" i="38"/>
  <c r="J260" i="38"/>
  <c r="P260" i="38"/>
  <c r="H261" i="38"/>
  <c r="N261" i="38"/>
  <c r="R261" i="38"/>
  <c r="F262" i="38"/>
  <c r="J262" i="38"/>
  <c r="P262" i="38"/>
  <c r="F268" i="38"/>
  <c r="J268" i="38"/>
  <c r="P268" i="38"/>
  <c r="H269" i="38"/>
  <c r="N269" i="38"/>
  <c r="R269" i="38"/>
  <c r="F270" i="38"/>
  <c r="J270" i="38"/>
  <c r="P270" i="38"/>
  <c r="H271" i="38"/>
  <c r="N271" i="38"/>
  <c r="R271" i="38"/>
  <c r="F272" i="38"/>
  <c r="J272" i="38"/>
  <c r="P272" i="38"/>
  <c r="H273" i="38"/>
  <c r="N273" i="38"/>
  <c r="R273" i="38"/>
  <c r="F274" i="38"/>
  <c r="J274" i="38"/>
  <c r="P274" i="38"/>
  <c r="H275" i="38"/>
  <c r="N275" i="38"/>
  <c r="R275" i="38"/>
  <c r="F276" i="38"/>
  <c r="J276" i="38"/>
  <c r="P276" i="38"/>
  <c r="H277" i="38"/>
  <c r="N277" i="38"/>
  <c r="R277" i="38"/>
  <c r="F278" i="38"/>
  <c r="J278" i="38"/>
  <c r="P278" i="38"/>
  <c r="J284" i="38"/>
  <c r="P284" i="38"/>
  <c r="H285" i="38"/>
  <c r="N285" i="38"/>
  <c r="R285" i="38"/>
  <c r="J286" i="38"/>
  <c r="P286" i="38"/>
  <c r="H287" i="38"/>
  <c r="N287" i="38"/>
  <c r="R287" i="38"/>
  <c r="H293" i="38"/>
  <c r="N293" i="38"/>
  <c r="R293" i="38"/>
  <c r="H299" i="38"/>
  <c r="N299" i="38"/>
  <c r="R299" i="38"/>
  <c r="H305" i="38"/>
  <c r="N305" i="38"/>
  <c r="R305" i="38"/>
  <c r="J168" i="38"/>
  <c r="F168" i="38"/>
  <c r="O306" i="38"/>
  <c r="P298" i="38"/>
  <c r="P300" i="38" s="1"/>
  <c r="O300" i="38"/>
  <c r="O294" i="38"/>
  <c r="O279" i="38"/>
  <c r="P233" i="33"/>
  <c r="O263" i="38"/>
  <c r="P253" i="38"/>
  <c r="O249" i="38"/>
  <c r="O238" i="38"/>
  <c r="P230" i="38"/>
  <c r="O215" i="38"/>
  <c r="P210" i="38"/>
  <c r="P215" i="38" s="1"/>
  <c r="O206" i="38"/>
  <c r="P196" i="38"/>
  <c r="O226" i="38"/>
  <c r="O192" i="38"/>
  <c r="T179" i="38"/>
  <c r="P168" i="38"/>
  <c r="P156" i="38"/>
  <c r="P164" i="38" s="1"/>
  <c r="O164" i="38"/>
  <c r="O152" i="38"/>
  <c r="P144" i="38"/>
  <c r="P120" i="38"/>
  <c r="O130" i="38"/>
  <c r="O116" i="38"/>
  <c r="E101" i="38"/>
  <c r="F93" i="38"/>
  <c r="G101" i="38"/>
  <c r="H93" i="38"/>
  <c r="I101" i="38"/>
  <c r="J93" i="38"/>
  <c r="M101" i="38"/>
  <c r="N93" i="38"/>
  <c r="P90" i="38"/>
  <c r="O101" i="38"/>
  <c r="O86" i="38"/>
  <c r="P64" i="38"/>
  <c r="P74" i="38" s="1"/>
  <c r="O74" i="38"/>
  <c r="O60" i="38"/>
  <c r="O46" i="38"/>
  <c r="P39" i="38"/>
  <c r="O35" i="38"/>
  <c r="P23" i="38"/>
  <c r="I19" i="38"/>
  <c r="J9" i="38"/>
  <c r="M19" i="38"/>
  <c r="N9" i="38"/>
  <c r="O19" i="38"/>
  <c r="P6" i="38"/>
  <c r="S18" i="38"/>
  <c r="T18" i="38" s="1"/>
  <c r="C288" i="38"/>
  <c r="D283" i="38"/>
  <c r="C263" i="38"/>
  <c r="C19" i="38"/>
  <c r="T11" i="38"/>
  <c r="S13" i="38"/>
  <c r="T13" i="38" s="1"/>
  <c r="S15" i="38"/>
  <c r="T15" i="38" s="1"/>
  <c r="S17" i="38"/>
  <c r="T17" i="38" s="1"/>
  <c r="C35" i="38"/>
  <c r="C152" i="38"/>
  <c r="C164" i="38"/>
  <c r="S158" i="38"/>
  <c r="T158" i="38" s="1"/>
  <c r="S160" i="38"/>
  <c r="T160" i="38" s="1"/>
  <c r="C175" i="38"/>
  <c r="T8" i="38"/>
  <c r="S25" i="38"/>
  <c r="T25" i="38" s="1"/>
  <c r="C46" i="38"/>
  <c r="S157" i="38"/>
  <c r="T157" i="38" s="1"/>
  <c r="S159" i="38"/>
  <c r="T159" i="38" s="1"/>
  <c r="S161" i="38"/>
  <c r="T161" i="38" s="1"/>
  <c r="S255" i="38"/>
  <c r="T255" i="38" s="1"/>
  <c r="C206" i="38"/>
  <c r="C215" i="38"/>
  <c r="C238" i="38"/>
  <c r="S26" i="38"/>
  <c r="T26" i="38" s="1"/>
  <c r="S28" i="38"/>
  <c r="T28" i="38" s="1"/>
  <c r="S30" i="38"/>
  <c r="T30" i="38" s="1"/>
  <c r="S32" i="38"/>
  <c r="T32" i="38" s="1"/>
  <c r="S34" i="38"/>
  <c r="T34" i="38" s="1"/>
  <c r="S40" i="38"/>
  <c r="T40" i="38" s="1"/>
  <c r="S42" i="38"/>
  <c r="T42" i="38" s="1"/>
  <c r="S44" i="38"/>
  <c r="T44" i="38" s="1"/>
  <c r="S52" i="38"/>
  <c r="T52" i="38" s="1"/>
  <c r="S54" i="38"/>
  <c r="T54" i="38" s="1"/>
  <c r="S23" i="38"/>
  <c r="S27" i="38"/>
  <c r="T27" i="38" s="1"/>
  <c r="S29" i="38"/>
  <c r="T29" i="38" s="1"/>
  <c r="S31" i="38"/>
  <c r="T31" i="38" s="1"/>
  <c r="S33" i="38"/>
  <c r="T33" i="38" s="1"/>
  <c r="S39" i="38"/>
  <c r="S41" i="38"/>
  <c r="T41" i="38" s="1"/>
  <c r="S43" i="38"/>
  <c r="T43" i="38" s="1"/>
  <c r="S45" i="38"/>
  <c r="T45" i="38" s="1"/>
  <c r="S51" i="38"/>
  <c r="T51" i="38" s="1"/>
  <c r="S53" i="38"/>
  <c r="T53" i="38" s="1"/>
  <c r="S55" i="38"/>
  <c r="T55" i="38" s="1"/>
  <c r="S56" i="38"/>
  <c r="T56" i="38" s="1"/>
  <c r="S58" i="38"/>
  <c r="T58" i="38" s="1"/>
  <c r="S59" i="38"/>
  <c r="T59" i="38" s="1"/>
  <c r="S64" i="38"/>
  <c r="S65" i="38"/>
  <c r="T65" i="38" s="1"/>
  <c r="S66" i="38"/>
  <c r="T66" i="38" s="1"/>
  <c r="S67" i="38"/>
  <c r="T67" i="38" s="1"/>
  <c r="S68" i="38"/>
  <c r="T68" i="38" s="1"/>
  <c r="S69" i="38"/>
  <c r="T69" i="38" s="1"/>
  <c r="S70" i="38"/>
  <c r="T70" i="38" s="1"/>
  <c r="S73" i="38"/>
  <c r="T73" i="38" s="1"/>
  <c r="S78" i="38"/>
  <c r="S79" i="38"/>
  <c r="T79" i="38" s="1"/>
  <c r="S80" i="38"/>
  <c r="T80" i="38" s="1"/>
  <c r="S81" i="38"/>
  <c r="T81" i="38" s="1"/>
  <c r="S82" i="38"/>
  <c r="T82" i="38" s="1"/>
  <c r="S83" i="38"/>
  <c r="T83" i="38" s="1"/>
  <c r="S84" i="38"/>
  <c r="T84" i="38" s="1"/>
  <c r="S85" i="38"/>
  <c r="T85" i="38" s="1"/>
  <c r="S90" i="38"/>
  <c r="S91" i="38"/>
  <c r="T91" i="38" s="1"/>
  <c r="S92" i="38"/>
  <c r="T92" i="38" s="1"/>
  <c r="S93" i="38"/>
  <c r="T93" i="38" s="1"/>
  <c r="S94" i="38"/>
  <c r="T94" i="38" s="1"/>
  <c r="S95" i="38"/>
  <c r="T95" i="38" s="1"/>
  <c r="S96" i="38"/>
  <c r="T96" i="38" s="1"/>
  <c r="S97" i="38"/>
  <c r="T97" i="38" s="1"/>
  <c r="S98" i="38"/>
  <c r="T98" i="38" s="1"/>
  <c r="S99" i="38"/>
  <c r="T99" i="38" s="1"/>
  <c r="S100" i="38"/>
  <c r="T100" i="38" s="1"/>
  <c r="S105" i="38"/>
  <c r="S106" i="38"/>
  <c r="T106" i="38" s="1"/>
  <c r="S107" i="38"/>
  <c r="T107" i="38" s="1"/>
  <c r="S108" i="38"/>
  <c r="T108" i="38" s="1"/>
  <c r="S109" i="38"/>
  <c r="T109" i="38" s="1"/>
  <c r="S110" i="38"/>
  <c r="T110" i="38" s="1"/>
  <c r="S111" i="38"/>
  <c r="T111" i="38" s="1"/>
  <c r="S112" i="38"/>
  <c r="T112" i="38" s="1"/>
  <c r="S113" i="38"/>
  <c r="T113" i="38" s="1"/>
  <c r="S114" i="38"/>
  <c r="T114" i="38" s="1"/>
  <c r="S115" i="38"/>
  <c r="T115" i="38" s="1"/>
  <c r="S120" i="38"/>
  <c r="S121" i="38"/>
  <c r="T121" i="38" s="1"/>
  <c r="S122" i="38"/>
  <c r="T122" i="38" s="1"/>
  <c r="S123" i="38"/>
  <c r="T123" i="38" s="1"/>
  <c r="S124" i="38"/>
  <c r="T124" i="38" s="1"/>
  <c r="S125" i="38"/>
  <c r="T125" i="38" s="1"/>
  <c r="S126" i="38"/>
  <c r="T126" i="38" s="1"/>
  <c r="S127" i="38"/>
  <c r="T127" i="38" s="1"/>
  <c r="S128" i="38"/>
  <c r="T128" i="38" s="1"/>
  <c r="S129" i="38"/>
  <c r="T129" i="38" s="1"/>
  <c r="S134" i="38"/>
  <c r="S135" i="38"/>
  <c r="T135" i="38" s="1"/>
  <c r="S137" i="38"/>
  <c r="T137" i="38" s="1"/>
  <c r="S138" i="38"/>
  <c r="T138" i="38" s="1"/>
  <c r="S139" i="38"/>
  <c r="T139" i="38" s="1"/>
  <c r="S144" i="38"/>
  <c r="S145" i="38"/>
  <c r="T145" i="38" s="1"/>
  <c r="S146" i="38"/>
  <c r="T146" i="38" s="1"/>
  <c r="S147" i="38"/>
  <c r="T147" i="38" s="1"/>
  <c r="S148" i="38"/>
  <c r="T148" i="38" s="1"/>
  <c r="S149" i="38"/>
  <c r="T149" i="38" s="1"/>
  <c r="S150" i="38"/>
  <c r="T150" i="38" s="1"/>
  <c r="S151" i="38"/>
  <c r="T151" i="38" s="1"/>
  <c r="S156" i="38"/>
  <c r="S163" i="38"/>
  <c r="T163" i="38" s="1"/>
  <c r="S169" i="38"/>
  <c r="T169" i="38" s="1"/>
  <c r="S171" i="38"/>
  <c r="T171" i="38" s="1"/>
  <c r="S173" i="38"/>
  <c r="T173" i="38" s="1"/>
  <c r="S181" i="38"/>
  <c r="T181" i="38" s="1"/>
  <c r="S183" i="38"/>
  <c r="T183" i="38" s="1"/>
  <c r="S162" i="38"/>
  <c r="T162" i="38" s="1"/>
  <c r="S168" i="38"/>
  <c r="S170" i="38"/>
  <c r="T170" i="38" s="1"/>
  <c r="S172" i="38"/>
  <c r="T172" i="38" s="1"/>
  <c r="S174" i="38"/>
  <c r="T174" i="38" s="1"/>
  <c r="S180" i="38"/>
  <c r="T180" i="38" s="1"/>
  <c r="S182" i="38"/>
  <c r="T182" i="38" s="1"/>
  <c r="S267" i="38"/>
  <c r="S184" i="38"/>
  <c r="T184" i="38" s="1"/>
  <c r="S185" i="38"/>
  <c r="T185" i="38" s="1"/>
  <c r="S186" i="38"/>
  <c r="T186" i="38" s="1"/>
  <c r="S187" i="38"/>
  <c r="T187" i="38" s="1"/>
  <c r="S188" i="38"/>
  <c r="T188" i="38" s="1"/>
  <c r="S189" i="38"/>
  <c r="T189" i="38" s="1"/>
  <c r="S190" i="38"/>
  <c r="T190" i="38" s="1"/>
  <c r="S191" i="38"/>
  <c r="T191" i="38" s="1"/>
  <c r="S196" i="38"/>
  <c r="S197" i="38"/>
  <c r="T197" i="38" s="1"/>
  <c r="S198" i="38"/>
  <c r="T198" i="38" s="1"/>
  <c r="S199" i="38"/>
  <c r="T199" i="38" s="1"/>
  <c r="S200" i="38"/>
  <c r="T200" i="38" s="1"/>
  <c r="S201" i="38"/>
  <c r="T201" i="38" s="1"/>
  <c r="S202" i="38"/>
  <c r="T202" i="38" s="1"/>
  <c r="S203" i="38"/>
  <c r="T203" i="38" s="1"/>
  <c r="S204" i="38"/>
  <c r="T204" i="38" s="1"/>
  <c r="S205" i="38"/>
  <c r="T205" i="38" s="1"/>
  <c r="S210" i="38"/>
  <c r="S211" i="38"/>
  <c r="T211" i="38" s="1"/>
  <c r="S212" i="38"/>
  <c r="T212" i="38" s="1"/>
  <c r="S213" i="38"/>
  <c r="T213" i="38" s="1"/>
  <c r="S214" i="38"/>
  <c r="T214" i="38" s="1"/>
  <c r="S219" i="38"/>
  <c r="S220" i="38"/>
  <c r="T220" i="38" s="1"/>
  <c r="S221" i="38"/>
  <c r="T221" i="38" s="1"/>
  <c r="S222" i="38"/>
  <c r="T222" i="38" s="1"/>
  <c r="S223" i="38"/>
  <c r="T223" i="38" s="1"/>
  <c r="S224" i="38"/>
  <c r="T224" i="38" s="1"/>
  <c r="S225" i="38"/>
  <c r="T225" i="38" s="1"/>
  <c r="S230" i="38"/>
  <c r="S231" i="38"/>
  <c r="T231" i="38" s="1"/>
  <c r="S232" i="38"/>
  <c r="T232" i="38" s="1"/>
  <c r="S233" i="38"/>
  <c r="T233" i="38" s="1"/>
  <c r="S234" i="38"/>
  <c r="T234" i="38" s="1"/>
  <c r="S235" i="38"/>
  <c r="T235" i="38" s="1"/>
  <c r="S236" i="38"/>
  <c r="T236" i="38" s="1"/>
  <c r="S237" i="38"/>
  <c r="T237" i="38" s="1"/>
  <c r="S242" i="38"/>
  <c r="S243" i="38"/>
  <c r="T243" i="38" s="1"/>
  <c r="S244" i="38"/>
  <c r="T244" i="38" s="1"/>
  <c r="S245" i="38"/>
  <c r="T245" i="38" s="1"/>
  <c r="S246" i="38"/>
  <c r="T246" i="38" s="1"/>
  <c r="S247" i="38"/>
  <c r="T247" i="38" s="1"/>
  <c r="S248" i="38"/>
  <c r="T248" i="38" s="1"/>
  <c r="S253" i="38"/>
  <c r="S258" i="38"/>
  <c r="T258" i="38" s="1"/>
  <c r="S260" i="38"/>
  <c r="T260" i="38" s="1"/>
  <c r="S262" i="38"/>
  <c r="T262" i="38" s="1"/>
  <c r="S257" i="38"/>
  <c r="T257" i="38" s="1"/>
  <c r="S259" i="38"/>
  <c r="T259" i="38" s="1"/>
  <c r="S261" i="38"/>
  <c r="T261" i="38" s="1"/>
  <c r="S268" i="38"/>
  <c r="T268" i="38" s="1"/>
  <c r="S269" i="38"/>
  <c r="T269" i="38" s="1"/>
  <c r="S270" i="38"/>
  <c r="T270" i="38" s="1"/>
  <c r="S271" i="38"/>
  <c r="T271" i="38" s="1"/>
  <c r="S272" i="38"/>
  <c r="T272" i="38" s="1"/>
  <c r="S273" i="38"/>
  <c r="T273" i="38" s="1"/>
  <c r="S274" i="38"/>
  <c r="T274" i="38" s="1"/>
  <c r="S275" i="38"/>
  <c r="T275" i="38" s="1"/>
  <c r="S276" i="38"/>
  <c r="T276" i="38" s="1"/>
  <c r="S277" i="38"/>
  <c r="T277" i="38" s="1"/>
  <c r="S278" i="38"/>
  <c r="T278" i="38" s="1"/>
  <c r="S283" i="38"/>
  <c r="S284" i="38"/>
  <c r="T284" i="38" s="1"/>
  <c r="S285" i="38"/>
  <c r="T285" i="38" s="1"/>
  <c r="S286" i="38"/>
  <c r="T286" i="38" s="1"/>
  <c r="S287" i="38"/>
  <c r="T287" i="38" s="1"/>
  <c r="S292" i="38"/>
  <c r="S293" i="38"/>
  <c r="T293" i="38" s="1"/>
  <c r="S298" i="38"/>
  <c r="S299" i="38"/>
  <c r="T299" i="38" s="1"/>
  <c r="S304" i="38"/>
  <c r="S305" i="38"/>
  <c r="T305" i="38" s="1"/>
  <c r="N70" i="37"/>
  <c r="N72" i="37"/>
  <c r="N74" i="37"/>
  <c r="F63" i="37"/>
  <c r="L63" i="37"/>
  <c r="P63" i="37"/>
  <c r="F65" i="37"/>
  <c r="L65" i="37"/>
  <c r="P65" i="37"/>
  <c r="F64" i="37"/>
  <c r="L64" i="37"/>
  <c r="P64" i="37"/>
  <c r="F66" i="37"/>
  <c r="L66" i="37"/>
  <c r="P66" i="37"/>
  <c r="F67" i="37"/>
  <c r="L67" i="37"/>
  <c r="F70" i="37"/>
  <c r="L70" i="37"/>
  <c r="P70" i="37"/>
  <c r="F72" i="37"/>
  <c r="L72" i="37"/>
  <c r="P72" i="37"/>
  <c r="F74" i="37"/>
  <c r="L74" i="37"/>
  <c r="P74" i="37"/>
  <c r="H63" i="37"/>
  <c r="N63" i="37"/>
  <c r="D65" i="37"/>
  <c r="H65" i="37"/>
  <c r="N65" i="37"/>
  <c r="H64" i="37"/>
  <c r="N64" i="37"/>
  <c r="D66" i="37"/>
  <c r="H66" i="37"/>
  <c r="N66" i="37"/>
  <c r="H67" i="37"/>
  <c r="N67" i="37"/>
  <c r="D70" i="37"/>
  <c r="H71" i="37"/>
  <c r="N71" i="37"/>
  <c r="H73" i="37"/>
  <c r="N73" i="37"/>
  <c r="B68" i="37"/>
  <c r="B69" i="37"/>
  <c r="H74" i="37"/>
  <c r="F73" i="37"/>
  <c r="L73" i="37"/>
  <c r="H72" i="37"/>
  <c r="F71" i="37"/>
  <c r="L71" i="37"/>
  <c r="H70" i="37"/>
  <c r="Q63" i="37"/>
  <c r="Q64" i="37"/>
  <c r="R64" i="37" s="1"/>
  <c r="Q65" i="37"/>
  <c r="R65" i="37" s="1"/>
  <c r="Q66" i="37"/>
  <c r="R66" i="37" s="1"/>
  <c r="Q67" i="37"/>
  <c r="R67" i="37" s="1"/>
  <c r="Q68" i="37"/>
  <c r="Q69" i="37"/>
  <c r="Q70" i="37"/>
  <c r="R70" i="37" s="1"/>
  <c r="Q71" i="37"/>
  <c r="R71" i="37" s="1"/>
  <c r="Q72" i="37"/>
  <c r="R72" i="37" s="1"/>
  <c r="Q73" i="37"/>
  <c r="R73" i="37" s="1"/>
  <c r="Q74" i="37"/>
  <c r="R74" i="37" s="1"/>
  <c r="E75" i="37"/>
  <c r="G75" i="37"/>
  <c r="K75" i="37"/>
  <c r="M75" i="37"/>
  <c r="O75" i="37"/>
  <c r="N48" i="37"/>
  <c r="H49" i="37"/>
  <c r="N49" i="37"/>
  <c r="D50" i="37"/>
  <c r="H50" i="37"/>
  <c r="N50" i="37"/>
  <c r="H51" i="37"/>
  <c r="H52" i="37"/>
  <c r="N52" i="37"/>
  <c r="D53" i="37"/>
  <c r="H53" i="37"/>
  <c r="D54" i="37"/>
  <c r="H54" i="37"/>
  <c r="N54" i="37"/>
  <c r="H56" i="37"/>
  <c r="N56" i="37"/>
  <c r="K58" i="37"/>
  <c r="Q46" i="37"/>
  <c r="R46" i="37" s="1"/>
  <c r="L48" i="37"/>
  <c r="Q48" i="37"/>
  <c r="R48" i="37" s="1"/>
  <c r="F48" i="37"/>
  <c r="P48" i="37"/>
  <c r="F47" i="37"/>
  <c r="L47" i="37"/>
  <c r="P47" i="37"/>
  <c r="F49" i="37"/>
  <c r="L49" i="37"/>
  <c r="P49" i="37"/>
  <c r="F50" i="37"/>
  <c r="L50" i="37"/>
  <c r="P50" i="37"/>
  <c r="F51" i="37"/>
  <c r="L51" i="37"/>
  <c r="P51" i="37"/>
  <c r="F52" i="37"/>
  <c r="L52" i="37"/>
  <c r="F53" i="37"/>
  <c r="L53" i="37"/>
  <c r="P53" i="37"/>
  <c r="F55" i="37"/>
  <c r="L55" i="37"/>
  <c r="P55" i="37"/>
  <c r="F57" i="37"/>
  <c r="L57" i="37"/>
  <c r="P57" i="37"/>
  <c r="C47" i="37"/>
  <c r="D47" i="37" s="1"/>
  <c r="G47" i="37"/>
  <c r="H47" i="37" s="1"/>
  <c r="M47" i="37"/>
  <c r="N47" i="37" s="1"/>
  <c r="C48" i="37"/>
  <c r="G48" i="37"/>
  <c r="H57" i="37"/>
  <c r="F56" i="37"/>
  <c r="L56" i="37"/>
  <c r="D55" i="37"/>
  <c r="H55" i="37"/>
  <c r="F54" i="37"/>
  <c r="L54" i="37"/>
  <c r="N46" i="37"/>
  <c r="H46" i="37"/>
  <c r="D46" i="37"/>
  <c r="L46" i="37"/>
  <c r="F46" i="37"/>
  <c r="P46" i="37"/>
  <c r="Q47" i="37"/>
  <c r="R47" i="37" s="1"/>
  <c r="Q49" i="37"/>
  <c r="R49" i="37" s="1"/>
  <c r="Q50" i="37"/>
  <c r="R50" i="37" s="1"/>
  <c r="Q51" i="37"/>
  <c r="R51" i="37" s="1"/>
  <c r="Q52" i="37"/>
  <c r="R52" i="37" s="1"/>
  <c r="Q53" i="37"/>
  <c r="R53" i="37" s="1"/>
  <c r="Q54" i="37"/>
  <c r="R54" i="37" s="1"/>
  <c r="Q55" i="37"/>
  <c r="R55" i="37" s="1"/>
  <c r="Q56" i="37"/>
  <c r="R56" i="37" s="1"/>
  <c r="Q57" i="37"/>
  <c r="R57" i="37" s="1"/>
  <c r="Q81" i="37"/>
  <c r="R81" i="37" s="1"/>
  <c r="F6" i="37"/>
  <c r="L6" i="37"/>
  <c r="P6" i="37"/>
  <c r="D7" i="37"/>
  <c r="H7" i="37"/>
  <c r="N7" i="37"/>
  <c r="N9" i="37"/>
  <c r="F10" i="37"/>
  <c r="L10" i="37"/>
  <c r="P10" i="37"/>
  <c r="F12" i="37"/>
  <c r="L12" i="37"/>
  <c r="P12" i="37"/>
  <c r="D6" i="37"/>
  <c r="H6" i="37"/>
  <c r="N6" i="37"/>
  <c r="F7" i="37"/>
  <c r="L7" i="37"/>
  <c r="P7" i="37"/>
  <c r="F9" i="37"/>
  <c r="L9" i="37"/>
  <c r="P9" i="37"/>
  <c r="D10" i="37"/>
  <c r="H10" i="37"/>
  <c r="N10" i="37"/>
  <c r="F11" i="37"/>
  <c r="L11" i="37"/>
  <c r="P11" i="37"/>
  <c r="D12" i="37"/>
  <c r="H12" i="37"/>
  <c r="N12" i="37"/>
  <c r="D14" i="37"/>
  <c r="H14" i="37"/>
  <c r="N14" i="37"/>
  <c r="F15" i="37"/>
  <c r="L15" i="37"/>
  <c r="P15" i="37"/>
  <c r="D82" i="37"/>
  <c r="H82" i="37"/>
  <c r="N82" i="37"/>
  <c r="F83" i="37"/>
  <c r="L83" i="37"/>
  <c r="P83" i="37"/>
  <c r="D84" i="37"/>
  <c r="H84" i="37"/>
  <c r="N84" i="37"/>
  <c r="F85" i="37"/>
  <c r="L85" i="37"/>
  <c r="P85" i="37"/>
  <c r="D86" i="37"/>
  <c r="H86" i="37"/>
  <c r="N86" i="37"/>
  <c r="F87" i="37"/>
  <c r="L87" i="37"/>
  <c r="P87" i="37"/>
  <c r="F19" i="37"/>
  <c r="L19" i="37"/>
  <c r="P19" i="37"/>
  <c r="W22" i="37"/>
  <c r="X22" i="37" s="1"/>
  <c r="D28" i="37"/>
  <c r="H28" i="37"/>
  <c r="N28" i="37"/>
  <c r="F29" i="37"/>
  <c r="L29" i="37"/>
  <c r="P29" i="37"/>
  <c r="D31" i="37"/>
  <c r="H31" i="37"/>
  <c r="N31" i="37"/>
  <c r="F32" i="37"/>
  <c r="L32" i="37"/>
  <c r="P32" i="37"/>
  <c r="F34" i="37"/>
  <c r="L34" i="37"/>
  <c r="P34" i="37"/>
  <c r="D35" i="37"/>
  <c r="H35" i="37"/>
  <c r="N35" i="37"/>
  <c r="D37" i="37"/>
  <c r="H37" i="37"/>
  <c r="N37" i="37"/>
  <c r="F38" i="37"/>
  <c r="L38" i="37"/>
  <c r="P38" i="37"/>
  <c r="F41" i="37"/>
  <c r="L41" i="37"/>
  <c r="P41" i="37"/>
  <c r="F14" i="37"/>
  <c r="L14" i="37"/>
  <c r="P14" i="37"/>
  <c r="D15" i="37"/>
  <c r="H15" i="37"/>
  <c r="N15" i="37"/>
  <c r="B88" i="37"/>
  <c r="F80" i="37"/>
  <c r="L80" i="37"/>
  <c r="P80" i="37"/>
  <c r="F82" i="37"/>
  <c r="L82" i="37"/>
  <c r="P82" i="37"/>
  <c r="D83" i="37"/>
  <c r="H83" i="37"/>
  <c r="N83" i="37"/>
  <c r="F84" i="37"/>
  <c r="L84" i="37"/>
  <c r="P84" i="37"/>
  <c r="D85" i="37"/>
  <c r="H85" i="37"/>
  <c r="N85" i="37"/>
  <c r="F86" i="37"/>
  <c r="L86" i="37"/>
  <c r="P86" i="37"/>
  <c r="D87" i="37"/>
  <c r="H87" i="37"/>
  <c r="N87" i="37"/>
  <c r="D19" i="37"/>
  <c r="H19" i="37"/>
  <c r="N19" i="37"/>
  <c r="W25" i="37"/>
  <c r="X25" i="37" s="1"/>
  <c r="F28" i="37"/>
  <c r="L28" i="37"/>
  <c r="P28" i="37"/>
  <c r="D29" i="37"/>
  <c r="H29" i="37"/>
  <c r="N29" i="37"/>
  <c r="F31" i="37"/>
  <c r="L31" i="37"/>
  <c r="P31" i="37"/>
  <c r="D32" i="37"/>
  <c r="H32" i="37"/>
  <c r="N32" i="37"/>
  <c r="D34" i="37"/>
  <c r="H34" i="37"/>
  <c r="N34" i="37"/>
  <c r="F35" i="37"/>
  <c r="L35" i="37"/>
  <c r="P35" i="37"/>
  <c r="F37" i="37"/>
  <c r="L37" i="37"/>
  <c r="P37" i="37"/>
  <c r="D38" i="37"/>
  <c r="H38" i="37"/>
  <c r="N38" i="37"/>
  <c r="D41" i="37"/>
  <c r="H41" i="37"/>
  <c r="N41" i="37"/>
  <c r="W9" i="37"/>
  <c r="X9" i="37" s="1"/>
  <c r="W10" i="37"/>
  <c r="X10" i="37" s="1"/>
  <c r="W11" i="37"/>
  <c r="X11" i="37" s="1"/>
  <c r="W12" i="37"/>
  <c r="X12" i="37" s="1"/>
  <c r="W14" i="37"/>
  <c r="X14" i="37" s="1"/>
  <c r="W15" i="37"/>
  <c r="X15" i="37" s="1"/>
  <c r="Q80" i="37"/>
  <c r="R80" i="37" s="1"/>
  <c r="Q82" i="37"/>
  <c r="R82" i="37" s="1"/>
  <c r="Q83" i="37"/>
  <c r="R83" i="37" s="1"/>
  <c r="Q84" i="37"/>
  <c r="R84" i="37" s="1"/>
  <c r="Q85" i="37"/>
  <c r="R85" i="37" s="1"/>
  <c r="Q86" i="37"/>
  <c r="R86" i="37" s="1"/>
  <c r="Q87" i="37"/>
  <c r="R87" i="37" s="1"/>
  <c r="C88" i="37"/>
  <c r="E88" i="37"/>
  <c r="G88" i="37"/>
  <c r="H88" i="37" s="1"/>
  <c r="K88" i="37"/>
  <c r="M88" i="37"/>
  <c r="N88" i="37" s="1"/>
  <c r="O88" i="37"/>
  <c r="W18" i="37"/>
  <c r="X18" i="37" s="1"/>
  <c r="W19" i="37"/>
  <c r="X19" i="37" s="1"/>
  <c r="D18" i="37"/>
  <c r="F18" i="37"/>
  <c r="H18" i="37"/>
  <c r="L18" i="37"/>
  <c r="N18" i="37"/>
  <c r="P18" i="37"/>
  <c r="D40" i="37"/>
  <c r="H40" i="37"/>
  <c r="N40" i="37"/>
  <c r="D21" i="37"/>
  <c r="F21" i="37"/>
  <c r="H21" i="37"/>
  <c r="L21" i="37"/>
  <c r="N21" i="37"/>
  <c r="P21" i="37"/>
  <c r="D22" i="37"/>
  <c r="F22" i="37"/>
  <c r="H22" i="37"/>
  <c r="L22" i="37"/>
  <c r="N22" i="37"/>
  <c r="D24" i="37"/>
  <c r="F24" i="37"/>
  <c r="H24" i="37"/>
  <c r="L24" i="37"/>
  <c r="N24" i="37"/>
  <c r="P24" i="37"/>
  <c r="D25" i="37"/>
  <c r="F25" i="37"/>
  <c r="H25" i="37"/>
  <c r="L25" i="37"/>
  <c r="N25" i="37"/>
  <c r="W28" i="37"/>
  <c r="X28" i="37" s="1"/>
  <c r="W29" i="37"/>
  <c r="X29" i="37" s="1"/>
  <c r="W31" i="37"/>
  <c r="X31" i="37" s="1"/>
  <c r="W32" i="37"/>
  <c r="X32" i="37" s="1"/>
  <c r="W34" i="37"/>
  <c r="X34" i="37" s="1"/>
  <c r="W35" i="37"/>
  <c r="X35" i="37" s="1"/>
  <c r="W37" i="37"/>
  <c r="X37" i="37" s="1"/>
  <c r="W38" i="37"/>
  <c r="X38" i="37" s="1"/>
  <c r="F40" i="37"/>
  <c r="L40" i="37"/>
  <c r="W40" i="37"/>
  <c r="X40" i="37" s="1"/>
  <c r="P40" i="37"/>
  <c r="W21" i="37"/>
  <c r="X21" i="37" s="1"/>
  <c r="W24" i="37"/>
  <c r="X24" i="37" s="1"/>
  <c r="W41" i="37"/>
  <c r="X41" i="37" s="1"/>
  <c r="F14" i="36"/>
  <c r="L14" i="36"/>
  <c r="D13" i="36"/>
  <c r="H13" i="36"/>
  <c r="R13" i="36"/>
  <c r="F95" i="36"/>
  <c r="L95" i="36"/>
  <c r="P95" i="36"/>
  <c r="F97" i="36"/>
  <c r="L97" i="36"/>
  <c r="P97" i="36"/>
  <c r="F99" i="36"/>
  <c r="L99" i="36"/>
  <c r="P99" i="36"/>
  <c r="F101" i="36"/>
  <c r="L101" i="36"/>
  <c r="P101" i="36"/>
  <c r="D95" i="36"/>
  <c r="H95" i="36"/>
  <c r="N95" i="36"/>
  <c r="F96" i="36"/>
  <c r="L96" i="36"/>
  <c r="P96" i="36"/>
  <c r="D97" i="36"/>
  <c r="H97" i="36"/>
  <c r="N97" i="36"/>
  <c r="F98" i="36"/>
  <c r="L98" i="36"/>
  <c r="P98" i="36"/>
  <c r="D99" i="36"/>
  <c r="H99" i="36"/>
  <c r="N99" i="36"/>
  <c r="F100" i="36"/>
  <c r="L100" i="36"/>
  <c r="P100" i="36"/>
  <c r="D101" i="36"/>
  <c r="H101" i="36"/>
  <c r="N101" i="36"/>
  <c r="Q95" i="36"/>
  <c r="R95" i="36" s="1"/>
  <c r="S95" i="36"/>
  <c r="Q96" i="36"/>
  <c r="R96" i="36" s="1"/>
  <c r="S96" i="36"/>
  <c r="Q97" i="36"/>
  <c r="R97" i="36" s="1"/>
  <c r="S97" i="36"/>
  <c r="Q98" i="36"/>
  <c r="R98" i="36" s="1"/>
  <c r="S98" i="36"/>
  <c r="Q99" i="36"/>
  <c r="R99" i="36" s="1"/>
  <c r="S99" i="36"/>
  <c r="Q100" i="36"/>
  <c r="R100" i="36" s="1"/>
  <c r="S100" i="36"/>
  <c r="Q101" i="36"/>
  <c r="R101" i="36" s="1"/>
  <c r="S101" i="36"/>
  <c r="C102" i="36"/>
  <c r="E102" i="36"/>
  <c r="G102" i="36"/>
  <c r="H102" i="36" s="1"/>
  <c r="K102" i="36"/>
  <c r="M102" i="36"/>
  <c r="N102" i="36" s="1"/>
  <c r="O102" i="36"/>
  <c r="R237" i="33"/>
  <c r="J237" i="33"/>
  <c r="N237" i="33"/>
  <c r="H233" i="33"/>
  <c r="L233" i="33"/>
  <c r="N234" i="33"/>
  <c r="C34" i="36"/>
  <c r="C35" i="36"/>
  <c r="C36" i="36"/>
  <c r="C37" i="36"/>
  <c r="C38" i="36"/>
  <c r="C39" i="36"/>
  <c r="C40" i="36"/>
  <c r="C41" i="36"/>
  <c r="E34" i="36"/>
  <c r="E35" i="36"/>
  <c r="E36" i="36"/>
  <c r="E37" i="36"/>
  <c r="E38" i="36"/>
  <c r="E39" i="36"/>
  <c r="E40" i="36"/>
  <c r="E41" i="36"/>
  <c r="G34" i="36"/>
  <c r="G35" i="36"/>
  <c r="G36" i="36"/>
  <c r="G37" i="36"/>
  <c r="G38" i="36"/>
  <c r="G39" i="36"/>
  <c r="G40" i="36"/>
  <c r="G41" i="36"/>
  <c r="K34" i="36"/>
  <c r="K35" i="36"/>
  <c r="K36" i="36"/>
  <c r="K37" i="36"/>
  <c r="K38" i="36"/>
  <c r="K39" i="36"/>
  <c r="K40" i="36"/>
  <c r="K41" i="36"/>
  <c r="P12" i="36"/>
  <c r="N12" i="36"/>
  <c r="L12" i="36"/>
  <c r="H12" i="36"/>
  <c r="F12" i="36"/>
  <c r="D12" i="36"/>
  <c r="O90" i="36"/>
  <c r="M90" i="36"/>
  <c r="K90" i="36"/>
  <c r="G90" i="36"/>
  <c r="E90" i="36"/>
  <c r="C90" i="36"/>
  <c r="B90" i="36"/>
  <c r="O89" i="36"/>
  <c r="M89" i="36"/>
  <c r="K89" i="36"/>
  <c r="G89" i="36"/>
  <c r="E89" i="36"/>
  <c r="C89" i="36"/>
  <c r="B89" i="36"/>
  <c r="O88" i="36"/>
  <c r="M88" i="36"/>
  <c r="K88" i="36"/>
  <c r="G88" i="36"/>
  <c r="E88" i="36"/>
  <c r="C88" i="36"/>
  <c r="B88" i="36"/>
  <c r="O87" i="36"/>
  <c r="M87" i="36"/>
  <c r="K87" i="36"/>
  <c r="G87" i="36"/>
  <c r="E87" i="36"/>
  <c r="C87" i="36"/>
  <c r="B87" i="36"/>
  <c r="O86" i="36"/>
  <c r="M86" i="36"/>
  <c r="K86" i="36"/>
  <c r="G86" i="36"/>
  <c r="E86" i="36"/>
  <c r="C86" i="36"/>
  <c r="B86" i="36"/>
  <c r="O85" i="36"/>
  <c r="M85" i="36"/>
  <c r="K85" i="36"/>
  <c r="G85" i="36"/>
  <c r="E85" i="36"/>
  <c r="C85" i="36"/>
  <c r="B85" i="36"/>
  <c r="O84" i="36"/>
  <c r="M84" i="36"/>
  <c r="K84" i="36"/>
  <c r="G84" i="36"/>
  <c r="E84" i="36"/>
  <c r="C84" i="36"/>
  <c r="B84" i="36"/>
  <c r="O83" i="36"/>
  <c r="M83" i="36"/>
  <c r="K83" i="36"/>
  <c r="G83" i="36"/>
  <c r="E83" i="36"/>
  <c r="C83" i="36"/>
  <c r="B83" i="36"/>
  <c r="O82" i="36"/>
  <c r="M82" i="36"/>
  <c r="K82" i="36"/>
  <c r="G82" i="36"/>
  <c r="E82" i="36"/>
  <c r="C82" i="36"/>
  <c r="B82" i="36"/>
  <c r="O81" i="36"/>
  <c r="M81" i="36"/>
  <c r="K81" i="36"/>
  <c r="G81" i="36"/>
  <c r="E81" i="36"/>
  <c r="C81" i="36"/>
  <c r="B81" i="36"/>
  <c r="O76" i="36"/>
  <c r="M76" i="36"/>
  <c r="K76" i="36"/>
  <c r="G76" i="36"/>
  <c r="E76" i="36"/>
  <c r="C76" i="36"/>
  <c r="B76" i="36"/>
  <c r="B77" i="36" s="1"/>
  <c r="O71" i="36"/>
  <c r="M71" i="36"/>
  <c r="K71" i="36"/>
  <c r="G71" i="36"/>
  <c r="E71" i="36"/>
  <c r="C71" i="36"/>
  <c r="B71" i="36"/>
  <c r="O70" i="36"/>
  <c r="M70" i="36"/>
  <c r="K70" i="36"/>
  <c r="G70" i="36"/>
  <c r="E70" i="36"/>
  <c r="C70" i="36"/>
  <c r="B70" i="36"/>
  <c r="O69" i="36"/>
  <c r="M69" i="36"/>
  <c r="K69" i="36"/>
  <c r="G69" i="36"/>
  <c r="E69" i="36"/>
  <c r="C69" i="36"/>
  <c r="B69" i="36"/>
  <c r="O68" i="36"/>
  <c r="M68" i="36"/>
  <c r="K68" i="36"/>
  <c r="G68" i="36"/>
  <c r="E68" i="36"/>
  <c r="C68" i="36"/>
  <c r="B68" i="36"/>
  <c r="O67" i="36"/>
  <c r="M67" i="36"/>
  <c r="K67" i="36"/>
  <c r="G67" i="36"/>
  <c r="E67" i="36"/>
  <c r="C67" i="36"/>
  <c r="B67" i="36"/>
  <c r="O66" i="36"/>
  <c r="M66" i="36"/>
  <c r="K66" i="36"/>
  <c r="G66" i="36"/>
  <c r="E66" i="36"/>
  <c r="C66" i="36"/>
  <c r="B66" i="36"/>
  <c r="O65" i="36"/>
  <c r="M65" i="36"/>
  <c r="K65" i="36"/>
  <c r="G65" i="36"/>
  <c r="E65" i="36"/>
  <c r="C65" i="36"/>
  <c r="B65" i="36"/>
  <c r="O60" i="36"/>
  <c r="M60" i="36"/>
  <c r="K60" i="36"/>
  <c r="G60" i="36"/>
  <c r="E60" i="36"/>
  <c r="C60" i="36"/>
  <c r="B60" i="36"/>
  <c r="B61" i="36" s="1"/>
  <c r="O55" i="36"/>
  <c r="M55" i="36"/>
  <c r="K55" i="36"/>
  <c r="G55" i="36"/>
  <c r="E55" i="36"/>
  <c r="C55" i="36"/>
  <c r="B55" i="36"/>
  <c r="O54" i="36"/>
  <c r="M54" i="36"/>
  <c r="K54" i="36"/>
  <c r="G54" i="36"/>
  <c r="E54" i="36"/>
  <c r="C54" i="36"/>
  <c r="B54" i="36"/>
  <c r="S49" i="36"/>
  <c r="Q49" i="36"/>
  <c r="R49" i="36" s="1"/>
  <c r="P49" i="36"/>
  <c r="N49" i="36"/>
  <c r="L49" i="36"/>
  <c r="H49" i="36"/>
  <c r="F49" i="36"/>
  <c r="D49" i="36"/>
  <c r="S48" i="36"/>
  <c r="Q48" i="36"/>
  <c r="R48" i="36" s="1"/>
  <c r="P48" i="36"/>
  <c r="N48" i="36"/>
  <c r="L48" i="36"/>
  <c r="H48" i="36"/>
  <c r="F48" i="36"/>
  <c r="D48" i="36"/>
  <c r="S47" i="36"/>
  <c r="Q47" i="36"/>
  <c r="R47" i="36" s="1"/>
  <c r="P47" i="36"/>
  <c r="N47" i="36"/>
  <c r="L47" i="36"/>
  <c r="H47" i="36"/>
  <c r="F47" i="36"/>
  <c r="D47" i="36"/>
  <c r="O46" i="36"/>
  <c r="O50" i="36" s="1"/>
  <c r="M46" i="36"/>
  <c r="M50" i="36" s="1"/>
  <c r="K46" i="36"/>
  <c r="G46" i="36"/>
  <c r="G50" i="36" s="1"/>
  <c r="E46" i="36"/>
  <c r="E50" i="36" s="1"/>
  <c r="C46" i="36"/>
  <c r="B46" i="36"/>
  <c r="B50" i="36" s="1"/>
  <c r="O41" i="36"/>
  <c r="M41" i="36"/>
  <c r="B41" i="36"/>
  <c r="O40" i="36"/>
  <c r="M40" i="36"/>
  <c r="B40" i="36"/>
  <c r="O39" i="36"/>
  <c r="M39" i="36"/>
  <c r="B39" i="36"/>
  <c r="O38" i="36"/>
  <c r="M38" i="36"/>
  <c r="B38" i="36"/>
  <c r="O37" i="36"/>
  <c r="M37" i="36"/>
  <c r="B37" i="36"/>
  <c r="O36" i="36"/>
  <c r="M36" i="36"/>
  <c r="B36" i="36"/>
  <c r="O35" i="36"/>
  <c r="M35" i="36"/>
  <c r="B35" i="36"/>
  <c r="O34" i="36"/>
  <c r="M34" i="36"/>
  <c r="B34" i="36"/>
  <c r="B30" i="36"/>
  <c r="Q11" i="36"/>
  <c r="S10" i="36"/>
  <c r="P10" i="36"/>
  <c r="Q9" i="36"/>
  <c r="S8" i="36"/>
  <c r="Q7" i="36"/>
  <c r="P7" i="36"/>
  <c r="M15" i="36"/>
  <c r="G15" i="36"/>
  <c r="S6" i="36"/>
  <c r="P6" i="36"/>
  <c r="O15" i="36"/>
  <c r="K15" i="36"/>
  <c r="E15" i="36"/>
  <c r="B301" i="34"/>
  <c r="B302" i="34"/>
  <c r="B295" i="34"/>
  <c r="B296" i="34"/>
  <c r="B289" i="34"/>
  <c r="B290" i="34"/>
  <c r="B280" i="34"/>
  <c r="B281" i="34"/>
  <c r="B282" i="34"/>
  <c r="B283" i="34"/>
  <c r="B284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50" i="34"/>
  <c r="B251" i="34"/>
  <c r="B252" i="34"/>
  <c r="B253" i="34"/>
  <c r="B254" i="34"/>
  <c r="B255" i="34"/>
  <c r="B256" i="34"/>
  <c r="B257" i="34"/>
  <c r="B258" i="34"/>
  <c r="B259" i="34"/>
  <c r="B239" i="34"/>
  <c r="B240" i="34"/>
  <c r="B241" i="34"/>
  <c r="B242" i="34"/>
  <c r="B243" i="34"/>
  <c r="B244" i="34"/>
  <c r="B245" i="34"/>
  <c r="B227" i="34"/>
  <c r="B228" i="34"/>
  <c r="B229" i="34"/>
  <c r="B230" i="34"/>
  <c r="B231" i="34"/>
  <c r="B232" i="34"/>
  <c r="B233" i="34"/>
  <c r="B234" i="34"/>
  <c r="B216" i="34"/>
  <c r="B217" i="34"/>
  <c r="B218" i="34"/>
  <c r="B219" i="34"/>
  <c r="B220" i="34"/>
  <c r="B221" i="34"/>
  <c r="B222" i="34"/>
  <c r="B207" i="34"/>
  <c r="B208" i="34"/>
  <c r="B209" i="34"/>
  <c r="B210" i="34"/>
  <c r="B211" i="34"/>
  <c r="C199" i="34"/>
  <c r="B193" i="34"/>
  <c r="B194" i="34"/>
  <c r="B195" i="34"/>
  <c r="B196" i="34"/>
  <c r="B197" i="34"/>
  <c r="B198" i="34"/>
  <c r="B199" i="34"/>
  <c r="B200" i="34"/>
  <c r="B201" i="34"/>
  <c r="B202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65" i="34"/>
  <c r="B166" i="34"/>
  <c r="B167" i="34"/>
  <c r="B168" i="34"/>
  <c r="B169" i="34"/>
  <c r="B170" i="34"/>
  <c r="B171" i="34"/>
  <c r="B153" i="34"/>
  <c r="B154" i="34"/>
  <c r="B155" i="34"/>
  <c r="B156" i="34"/>
  <c r="B157" i="34"/>
  <c r="B158" i="34"/>
  <c r="B159" i="34"/>
  <c r="B160" i="34"/>
  <c r="B141" i="34"/>
  <c r="B142" i="34"/>
  <c r="B143" i="34"/>
  <c r="B144" i="34"/>
  <c r="B145" i="34"/>
  <c r="B146" i="34"/>
  <c r="B147" i="34"/>
  <c r="B148" i="34"/>
  <c r="B132" i="34"/>
  <c r="B133" i="34"/>
  <c r="B134" i="34"/>
  <c r="B135" i="34"/>
  <c r="B136" i="34"/>
  <c r="B118" i="34"/>
  <c r="B119" i="34"/>
  <c r="B120" i="34"/>
  <c r="B121" i="34"/>
  <c r="B122" i="34"/>
  <c r="B123" i="34"/>
  <c r="B124" i="34"/>
  <c r="B125" i="34"/>
  <c r="B126" i="34"/>
  <c r="B127" i="34"/>
  <c r="B103" i="34"/>
  <c r="B104" i="34"/>
  <c r="B105" i="34"/>
  <c r="B106" i="34"/>
  <c r="B107" i="34"/>
  <c r="B108" i="34"/>
  <c r="B109" i="34"/>
  <c r="B110" i="34"/>
  <c r="B111" i="34"/>
  <c r="B112" i="34"/>
  <c r="B113" i="34"/>
  <c r="B88" i="34"/>
  <c r="B89" i="34"/>
  <c r="B90" i="34"/>
  <c r="B91" i="34"/>
  <c r="B92" i="34"/>
  <c r="B93" i="34"/>
  <c r="B94" i="34"/>
  <c r="B95" i="34"/>
  <c r="B96" i="34"/>
  <c r="B97" i="34"/>
  <c r="B98" i="34"/>
  <c r="B76" i="34"/>
  <c r="B77" i="34"/>
  <c r="B78" i="34"/>
  <c r="B79" i="34"/>
  <c r="B80" i="34"/>
  <c r="B81" i="34"/>
  <c r="B82" i="34"/>
  <c r="B83" i="34"/>
  <c r="B71" i="34"/>
  <c r="B67" i="34"/>
  <c r="B68" i="34"/>
  <c r="B64" i="34"/>
  <c r="B65" i="34"/>
  <c r="B66" i="34"/>
  <c r="B63" i="34"/>
  <c r="B58" i="34"/>
  <c r="B55" i="34"/>
  <c r="B57" i="34"/>
  <c r="B51" i="34"/>
  <c r="B52" i="34"/>
  <c r="B53" i="34"/>
  <c r="B54" i="34"/>
  <c r="B50" i="34"/>
  <c r="B49" i="34"/>
  <c r="B38" i="34"/>
  <c r="B39" i="34"/>
  <c r="B40" i="34"/>
  <c r="B41" i="34"/>
  <c r="B42" i="34"/>
  <c r="B43" i="34"/>
  <c r="B44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10" i="34"/>
  <c r="B11" i="34"/>
  <c r="B12" i="34"/>
  <c r="B13" i="34"/>
  <c r="B14" i="34"/>
  <c r="B15" i="34"/>
  <c r="B16" i="34"/>
  <c r="B17" i="34"/>
  <c r="B6" i="34"/>
  <c r="B7" i="34"/>
  <c r="B8" i="34"/>
  <c r="B9" i="34"/>
  <c r="R105" i="38" l="1"/>
  <c r="K164" i="38"/>
  <c r="J300" i="38"/>
  <c r="N105" i="38"/>
  <c r="N78" i="38"/>
  <c r="R69" i="37"/>
  <c r="F215" i="38"/>
  <c r="R120" i="38"/>
  <c r="H105" i="38"/>
  <c r="H78" i="38"/>
  <c r="N242" i="38"/>
  <c r="J292" i="38"/>
  <c r="J294" i="38" s="1"/>
  <c r="H50" i="38"/>
  <c r="R292" i="38"/>
  <c r="F292" i="38"/>
  <c r="N219" i="38"/>
  <c r="N292" i="38"/>
  <c r="D73" i="37"/>
  <c r="H219" i="38"/>
  <c r="N64" i="38"/>
  <c r="P58" i="37"/>
  <c r="D57" i="37"/>
  <c r="L58" i="37"/>
  <c r="X88" i="37"/>
  <c r="V88" i="37"/>
  <c r="T88" i="37"/>
  <c r="Z88" i="37"/>
  <c r="N68" i="37"/>
  <c r="T68" i="37"/>
  <c r="X68" i="37"/>
  <c r="V68" i="37"/>
  <c r="Z68" i="37"/>
  <c r="P69" i="37"/>
  <c r="V69" i="37"/>
  <c r="T69" i="37"/>
  <c r="X69" i="37"/>
  <c r="Z69" i="37"/>
  <c r="R134" i="38"/>
  <c r="R140" i="38" s="1"/>
  <c r="X58" i="37"/>
  <c r="V58" i="37"/>
  <c r="T58" i="37"/>
  <c r="Z58" i="37"/>
  <c r="H241" i="33"/>
  <c r="V241" i="33"/>
  <c r="X241" i="33"/>
  <c r="T241" i="33"/>
  <c r="C75" i="37"/>
  <c r="D63" i="37"/>
  <c r="N134" i="38"/>
  <c r="N136" i="38" s="1"/>
  <c r="K101" i="38"/>
  <c r="N241" i="33"/>
  <c r="D56" i="37"/>
  <c r="D52" i="37"/>
  <c r="D51" i="37"/>
  <c r="D49" i="37"/>
  <c r="N19" i="38"/>
  <c r="P78" i="38"/>
  <c r="P86" i="38" s="1"/>
  <c r="P105" i="38"/>
  <c r="P116" i="38" s="1"/>
  <c r="P179" i="38"/>
  <c r="P242" i="38"/>
  <c r="J175" i="38"/>
  <c r="H90" i="38"/>
  <c r="F294" i="38"/>
  <c r="H175" i="38"/>
  <c r="R175" i="38"/>
  <c r="K226" i="38"/>
  <c r="K46" i="38"/>
  <c r="P241" i="33"/>
  <c r="J241" i="33"/>
  <c r="K152" i="38"/>
  <c r="R241" i="33"/>
  <c r="P102" i="36"/>
  <c r="F102" i="36"/>
  <c r="D72" i="37"/>
  <c r="D74" i="37"/>
  <c r="D71" i="37"/>
  <c r="D67" i="37"/>
  <c r="D64" i="37"/>
  <c r="P35" i="38"/>
  <c r="P46" i="38"/>
  <c r="T50" i="38"/>
  <c r="N101" i="38"/>
  <c r="P267" i="38"/>
  <c r="P292" i="38"/>
  <c r="P294" i="38" s="1"/>
  <c r="P304" i="38"/>
  <c r="P306" i="38" s="1"/>
  <c r="F175" i="38"/>
  <c r="J304" i="38"/>
  <c r="J306" i="38" s="1"/>
  <c r="F304" i="38"/>
  <c r="F306" i="38" s="1"/>
  <c r="N175" i="38"/>
  <c r="P88" i="37"/>
  <c r="F88" i="37"/>
  <c r="H101" i="38"/>
  <c r="P152" i="38"/>
  <c r="P175" i="38"/>
  <c r="P192" i="38"/>
  <c r="K74" i="38"/>
  <c r="K116" i="38"/>
  <c r="L283" i="38"/>
  <c r="P206" i="38"/>
  <c r="J242" i="38"/>
  <c r="J249" i="38" s="1"/>
  <c r="F242" i="38"/>
  <c r="F249" i="38" s="1"/>
  <c r="P238" i="38"/>
  <c r="J238" i="38"/>
  <c r="F238" i="38"/>
  <c r="J19" i="38"/>
  <c r="P50" i="38"/>
  <c r="P60" i="38" s="1"/>
  <c r="L241" i="33"/>
  <c r="L288" i="38"/>
  <c r="K288" i="38"/>
  <c r="I46" i="36"/>
  <c r="I55" i="36"/>
  <c r="J55" i="36" s="1"/>
  <c r="I65" i="36"/>
  <c r="J65" i="36" s="1"/>
  <c r="I67" i="36"/>
  <c r="J67" i="36" s="1"/>
  <c r="I69" i="36"/>
  <c r="J69" i="36" s="1"/>
  <c r="I71" i="36"/>
  <c r="J71" i="36" s="1"/>
  <c r="I83" i="36"/>
  <c r="J83" i="36" s="1"/>
  <c r="I81" i="36"/>
  <c r="J81" i="36" s="1"/>
  <c r="I85" i="36"/>
  <c r="J85" i="36" s="1"/>
  <c r="I87" i="36"/>
  <c r="J87" i="36" s="1"/>
  <c r="I89" i="36"/>
  <c r="J89" i="36" s="1"/>
  <c r="J46" i="36"/>
  <c r="P19" i="38"/>
  <c r="K42" i="36"/>
  <c r="P263" i="38"/>
  <c r="AA241" i="33"/>
  <c r="K192" i="38"/>
  <c r="K279" i="38"/>
  <c r="K130" i="38"/>
  <c r="R179" i="38"/>
  <c r="R192" i="38" s="1"/>
  <c r="N179" i="38"/>
  <c r="N192" i="38" s="1"/>
  <c r="K215" i="38"/>
  <c r="L210" i="38"/>
  <c r="L215" i="38" s="1"/>
  <c r="K175" i="38"/>
  <c r="L168" i="38"/>
  <c r="L175" i="38" s="1"/>
  <c r="K35" i="38"/>
  <c r="L23" i="38"/>
  <c r="L35" i="38" s="1"/>
  <c r="K19" i="38"/>
  <c r="L19" i="38"/>
  <c r="K263" i="38"/>
  <c r="K60" i="38"/>
  <c r="K249" i="38"/>
  <c r="K238" i="38"/>
  <c r="K206" i="38"/>
  <c r="K86" i="38"/>
  <c r="K136" i="38"/>
  <c r="K140" i="38" s="1"/>
  <c r="L134" i="38"/>
  <c r="K300" i="38"/>
  <c r="L298" i="38"/>
  <c r="L300" i="38" s="1"/>
  <c r="L267" i="38"/>
  <c r="L279" i="38" s="1"/>
  <c r="L263" i="38"/>
  <c r="L219" i="38"/>
  <c r="L226" i="38" s="1"/>
  <c r="L179" i="38"/>
  <c r="L192" i="38" s="1"/>
  <c r="L120" i="38"/>
  <c r="L130" i="38" s="1"/>
  <c r="L50" i="38"/>
  <c r="L60" i="38" s="1"/>
  <c r="L304" i="38"/>
  <c r="L306" i="38" s="1"/>
  <c r="L292" i="38"/>
  <c r="L294" i="38" s="1"/>
  <c r="L242" i="38"/>
  <c r="L249" i="38" s="1"/>
  <c r="L238" i="38"/>
  <c r="L206" i="38"/>
  <c r="L164" i="38"/>
  <c r="L152" i="38"/>
  <c r="L105" i="38"/>
  <c r="L116" i="38" s="1"/>
  <c r="L90" i="38"/>
  <c r="L101" i="38" s="1"/>
  <c r="L78" i="38"/>
  <c r="L86" i="38" s="1"/>
  <c r="L64" i="38"/>
  <c r="L74" i="38" s="1"/>
  <c r="L46" i="38"/>
  <c r="I40" i="36"/>
  <c r="J40" i="36" s="1"/>
  <c r="I38" i="36"/>
  <c r="J38" i="36" s="1"/>
  <c r="I36" i="36"/>
  <c r="J36" i="36" s="1"/>
  <c r="I34" i="36"/>
  <c r="J34" i="36" s="1"/>
  <c r="I102" i="36"/>
  <c r="J102" i="36" s="1"/>
  <c r="I54" i="36"/>
  <c r="J54" i="36" s="1"/>
  <c r="I60" i="36"/>
  <c r="J60" i="36" s="1"/>
  <c r="I66" i="36"/>
  <c r="J66" i="36" s="1"/>
  <c r="I68" i="36"/>
  <c r="J68" i="36" s="1"/>
  <c r="I70" i="36"/>
  <c r="J70" i="36" s="1"/>
  <c r="I76" i="36"/>
  <c r="J76" i="36" s="1"/>
  <c r="I82" i="36"/>
  <c r="J82" i="36" s="1"/>
  <c r="I84" i="36"/>
  <c r="J84" i="36" s="1"/>
  <c r="I86" i="36"/>
  <c r="J86" i="36" s="1"/>
  <c r="I88" i="36"/>
  <c r="J88" i="36" s="1"/>
  <c r="I90" i="36"/>
  <c r="J90" i="36" s="1"/>
  <c r="I41" i="36"/>
  <c r="J41" i="36" s="1"/>
  <c r="I39" i="36"/>
  <c r="J39" i="36" s="1"/>
  <c r="I37" i="36"/>
  <c r="J37" i="36" s="1"/>
  <c r="I35" i="36"/>
  <c r="J35" i="36" s="1"/>
  <c r="I47" i="37"/>
  <c r="J47" i="37" s="1"/>
  <c r="D48" i="37"/>
  <c r="I48" i="37"/>
  <c r="J48" i="37" s="1"/>
  <c r="J63" i="37"/>
  <c r="I75" i="37"/>
  <c r="J46" i="37"/>
  <c r="I58" i="37"/>
  <c r="J58" i="37" s="1"/>
  <c r="J69" i="37"/>
  <c r="J68" i="37"/>
  <c r="I88" i="37"/>
  <c r="J88" i="37" s="1"/>
  <c r="P219" i="38"/>
  <c r="Q36" i="36"/>
  <c r="R36" i="36" s="1"/>
  <c r="D136" i="38"/>
  <c r="D140" i="38" s="1"/>
  <c r="H50" i="36"/>
  <c r="N50" i="36"/>
  <c r="F50" i="36"/>
  <c r="P50" i="36"/>
  <c r="P140" i="38"/>
  <c r="P136" i="38"/>
  <c r="H140" i="38"/>
  <c r="H136" i="38"/>
  <c r="S35" i="36"/>
  <c r="S136" i="38"/>
  <c r="R74" i="38"/>
  <c r="O42" i="36"/>
  <c r="P34" i="36"/>
  <c r="P101" i="38"/>
  <c r="P130" i="38"/>
  <c r="P226" i="38"/>
  <c r="P249" i="38"/>
  <c r="P279" i="38"/>
  <c r="H60" i="38"/>
  <c r="N60" i="38"/>
  <c r="N74" i="38"/>
  <c r="H74" i="38"/>
  <c r="R279" i="38"/>
  <c r="N279" i="38"/>
  <c r="H279" i="38"/>
  <c r="R226" i="38"/>
  <c r="N226" i="38"/>
  <c r="H226" i="38"/>
  <c r="J215" i="38"/>
  <c r="J206" i="38"/>
  <c r="F206" i="38"/>
  <c r="J46" i="38"/>
  <c r="F46" i="38"/>
  <c r="J35" i="38"/>
  <c r="F35" i="38"/>
  <c r="F90" i="38"/>
  <c r="F101" i="38" s="1"/>
  <c r="R300" i="38"/>
  <c r="N300" i="38"/>
  <c r="H300" i="38"/>
  <c r="R294" i="38"/>
  <c r="N294" i="38"/>
  <c r="H294" i="38"/>
  <c r="J267" i="38"/>
  <c r="J279" i="38" s="1"/>
  <c r="F267" i="38"/>
  <c r="F279" i="38" s="1"/>
  <c r="R249" i="38"/>
  <c r="N249" i="38"/>
  <c r="H249" i="38"/>
  <c r="R238" i="38"/>
  <c r="N238" i="38"/>
  <c r="H238" i="38"/>
  <c r="J219" i="38"/>
  <c r="J226" i="38" s="1"/>
  <c r="F219" i="38"/>
  <c r="F226" i="38" s="1"/>
  <c r="R215" i="38"/>
  <c r="N215" i="38"/>
  <c r="H215" i="38"/>
  <c r="R206" i="38"/>
  <c r="N206" i="38"/>
  <c r="H206" i="38"/>
  <c r="J179" i="38"/>
  <c r="J192" i="38" s="1"/>
  <c r="F179" i="38"/>
  <c r="F192" i="38" s="1"/>
  <c r="R164" i="38"/>
  <c r="N164" i="38"/>
  <c r="H164" i="38"/>
  <c r="R152" i="38"/>
  <c r="N152" i="38"/>
  <c r="H152" i="38"/>
  <c r="J134" i="38"/>
  <c r="F134" i="38"/>
  <c r="J120" i="38"/>
  <c r="J130" i="38" s="1"/>
  <c r="F120" i="38"/>
  <c r="F130" i="38" s="1"/>
  <c r="J105" i="38"/>
  <c r="J116" i="38" s="1"/>
  <c r="F105" i="38"/>
  <c r="F116" i="38" s="1"/>
  <c r="J78" i="38"/>
  <c r="J86" i="38" s="1"/>
  <c r="F78" i="38"/>
  <c r="F86" i="38" s="1"/>
  <c r="J64" i="38"/>
  <c r="J74" i="38" s="1"/>
  <c r="F64" i="38"/>
  <c r="F74" i="38" s="1"/>
  <c r="J50" i="38"/>
  <c r="J60" i="38" s="1"/>
  <c r="F50" i="38"/>
  <c r="F60" i="38" s="1"/>
  <c r="R46" i="38"/>
  <c r="N46" i="38"/>
  <c r="H46" i="38"/>
  <c r="R263" i="38"/>
  <c r="N263" i="38"/>
  <c r="H263" i="38"/>
  <c r="H192" i="38"/>
  <c r="J164" i="38"/>
  <c r="F164" i="38"/>
  <c r="J152" i="38"/>
  <c r="F152" i="38"/>
  <c r="R130" i="38"/>
  <c r="N130" i="38"/>
  <c r="H130" i="38"/>
  <c r="R116" i="38"/>
  <c r="N116" i="38"/>
  <c r="H116" i="38"/>
  <c r="R101" i="38"/>
  <c r="R86" i="38"/>
  <c r="N86" i="38"/>
  <c r="H86" i="38"/>
  <c r="R50" i="38"/>
  <c r="R60" i="38" s="1"/>
  <c r="J90" i="38"/>
  <c r="J101" i="38" s="1"/>
  <c r="R304" i="38"/>
  <c r="R306" i="38" s="1"/>
  <c r="N304" i="38"/>
  <c r="N306" i="38" s="1"/>
  <c r="H304" i="38"/>
  <c r="H306" i="38" s="1"/>
  <c r="J263" i="38"/>
  <c r="F263" i="38"/>
  <c r="R35" i="38"/>
  <c r="N35" i="38"/>
  <c r="H35" i="38"/>
  <c r="R19" i="38"/>
  <c r="H19" i="38"/>
  <c r="F19" i="38"/>
  <c r="S306" i="38"/>
  <c r="T304" i="38"/>
  <c r="T306" i="38" s="1"/>
  <c r="S300" i="38"/>
  <c r="T298" i="38"/>
  <c r="T300" i="38" s="1"/>
  <c r="T292" i="38"/>
  <c r="T294" i="38" s="1"/>
  <c r="S294" i="38"/>
  <c r="S288" i="38"/>
  <c r="T267" i="38"/>
  <c r="T279" i="38" s="1"/>
  <c r="S279" i="38"/>
  <c r="S263" i="38"/>
  <c r="T253" i="38"/>
  <c r="T263" i="38" s="1"/>
  <c r="S249" i="38"/>
  <c r="T242" i="38"/>
  <c r="T249" i="38" s="1"/>
  <c r="S238" i="38"/>
  <c r="T230" i="38"/>
  <c r="T238" i="38" s="1"/>
  <c r="S215" i="38"/>
  <c r="T210" i="38"/>
  <c r="T215" i="38" s="1"/>
  <c r="S206" i="38"/>
  <c r="T196" i="38"/>
  <c r="T206" i="38" s="1"/>
  <c r="T219" i="38"/>
  <c r="T226" i="38" s="1"/>
  <c r="S226" i="38"/>
  <c r="S192" i="38"/>
  <c r="T192" i="38"/>
  <c r="S175" i="38"/>
  <c r="T168" i="38"/>
  <c r="T175" i="38" s="1"/>
  <c r="T156" i="38"/>
  <c r="T164" i="38" s="1"/>
  <c r="S164" i="38"/>
  <c r="S152" i="38"/>
  <c r="T144" i="38"/>
  <c r="T152" i="38" s="1"/>
  <c r="S140" i="38"/>
  <c r="T134" i="38"/>
  <c r="T120" i="38"/>
  <c r="T130" i="38" s="1"/>
  <c r="S130" i="38"/>
  <c r="S116" i="38"/>
  <c r="T105" i="38"/>
  <c r="T116" i="38" s="1"/>
  <c r="T90" i="38"/>
  <c r="T101" i="38" s="1"/>
  <c r="S101" i="38"/>
  <c r="S86" i="38"/>
  <c r="T78" i="38"/>
  <c r="T86" i="38" s="1"/>
  <c r="T64" i="38"/>
  <c r="T74" i="38" s="1"/>
  <c r="S74" i="38"/>
  <c r="S60" i="38"/>
  <c r="T60" i="38"/>
  <c r="S46" i="38"/>
  <c r="T39" i="38"/>
  <c r="T46" i="38" s="1"/>
  <c r="S35" i="38"/>
  <c r="T23" i="38"/>
  <c r="T35" i="38" s="1"/>
  <c r="S19" i="38"/>
  <c r="T19" i="38"/>
  <c r="D288" i="38"/>
  <c r="T283" i="38"/>
  <c r="T288" i="38" s="1"/>
  <c r="R283" i="38"/>
  <c r="R288" i="38" s="1"/>
  <c r="N283" i="38"/>
  <c r="N288" i="38" s="1"/>
  <c r="H283" i="38"/>
  <c r="H288" i="38" s="1"/>
  <c r="P283" i="38"/>
  <c r="P288" i="38" s="1"/>
  <c r="J283" i="38"/>
  <c r="J288" i="38" s="1"/>
  <c r="F283" i="38"/>
  <c r="F288" i="38" s="1"/>
  <c r="R68" i="37"/>
  <c r="C58" i="37"/>
  <c r="D58" i="37" s="1"/>
  <c r="N69" i="37"/>
  <c r="D69" i="37"/>
  <c r="D68" i="37"/>
  <c r="F69" i="37"/>
  <c r="L68" i="37"/>
  <c r="B75" i="37"/>
  <c r="G58" i="37"/>
  <c r="H58" i="37" s="1"/>
  <c r="H69" i="37"/>
  <c r="H68" i="37"/>
  <c r="L69" i="37"/>
  <c r="P68" i="37"/>
  <c r="F68" i="37"/>
  <c r="R63" i="37"/>
  <c r="Q75" i="37"/>
  <c r="Q58" i="37"/>
  <c r="R58" i="37" s="1"/>
  <c r="M58" i="37"/>
  <c r="N58" i="37" s="1"/>
  <c r="H48" i="37"/>
  <c r="D88" i="37"/>
  <c r="L88" i="37"/>
  <c r="Q88" i="37"/>
  <c r="R88" i="37" s="1"/>
  <c r="E42" i="36"/>
  <c r="Q35" i="36"/>
  <c r="R35" i="36" s="1"/>
  <c r="D102" i="36"/>
  <c r="S102" i="36"/>
  <c r="L102" i="36"/>
  <c r="Q102" i="36"/>
  <c r="R102" i="36" s="1"/>
  <c r="C42" i="36"/>
  <c r="G42" i="36"/>
  <c r="M42" i="36"/>
  <c r="Q37" i="36"/>
  <c r="R37" i="36" s="1"/>
  <c r="Q39" i="36"/>
  <c r="R39" i="36" s="1"/>
  <c r="S40" i="36"/>
  <c r="Q41" i="36"/>
  <c r="R41" i="36" s="1"/>
  <c r="B56" i="36"/>
  <c r="S37" i="36"/>
  <c r="Q38" i="36"/>
  <c r="R38" i="36" s="1"/>
  <c r="Q40" i="36"/>
  <c r="R40" i="36" s="1"/>
  <c r="Q12" i="36"/>
  <c r="R12" i="36" s="1"/>
  <c r="S12" i="36"/>
  <c r="C15" i="36"/>
  <c r="S39" i="36"/>
  <c r="Q46" i="36"/>
  <c r="R46" i="36" s="1"/>
  <c r="C56" i="36"/>
  <c r="G56" i="36"/>
  <c r="H56" i="36" s="1"/>
  <c r="M56" i="36"/>
  <c r="D60" i="36"/>
  <c r="H60" i="36"/>
  <c r="N60" i="36"/>
  <c r="B72" i="36"/>
  <c r="Q65" i="36"/>
  <c r="R65" i="36" s="1"/>
  <c r="D68" i="36"/>
  <c r="B91" i="36"/>
  <c r="D86" i="36"/>
  <c r="R7" i="36"/>
  <c r="S36" i="36"/>
  <c r="H36" i="36"/>
  <c r="N36" i="36"/>
  <c r="F37" i="36"/>
  <c r="P37" i="36"/>
  <c r="S38" i="36"/>
  <c r="H38" i="36"/>
  <c r="N38" i="36"/>
  <c r="F39" i="36"/>
  <c r="P39" i="36"/>
  <c r="H40" i="36"/>
  <c r="N40" i="36"/>
  <c r="F41" i="36"/>
  <c r="P41" i="36"/>
  <c r="D55" i="36"/>
  <c r="H55" i="36"/>
  <c r="N55" i="36"/>
  <c r="F60" i="36"/>
  <c r="L60" i="36"/>
  <c r="P60" i="36"/>
  <c r="F66" i="36"/>
  <c r="L66" i="36"/>
  <c r="P66" i="36"/>
  <c r="D67" i="36"/>
  <c r="H67" i="36"/>
  <c r="N67" i="36"/>
  <c r="F68" i="36"/>
  <c r="L68" i="36"/>
  <c r="P68" i="36"/>
  <c r="H69" i="36"/>
  <c r="N69" i="36"/>
  <c r="F70" i="36"/>
  <c r="L70" i="36"/>
  <c r="P70" i="36"/>
  <c r="D71" i="36"/>
  <c r="H71" i="36"/>
  <c r="N71" i="36"/>
  <c r="F76" i="36"/>
  <c r="L76" i="36"/>
  <c r="P76" i="36"/>
  <c r="D81" i="36"/>
  <c r="H81" i="36"/>
  <c r="N81" i="36"/>
  <c r="F82" i="36"/>
  <c r="L82" i="36"/>
  <c r="P82" i="36"/>
  <c r="D83" i="36"/>
  <c r="H83" i="36"/>
  <c r="N83" i="36"/>
  <c r="F84" i="36"/>
  <c r="L84" i="36"/>
  <c r="P84" i="36"/>
  <c r="D85" i="36"/>
  <c r="H85" i="36"/>
  <c r="N85" i="36"/>
  <c r="F86" i="36"/>
  <c r="L86" i="36"/>
  <c r="P86" i="36"/>
  <c r="D87" i="36"/>
  <c r="H87" i="36"/>
  <c r="N87" i="36"/>
  <c r="F88" i="36"/>
  <c r="L88" i="36"/>
  <c r="P88" i="36"/>
  <c r="D89" i="36"/>
  <c r="H89" i="36"/>
  <c r="N89" i="36"/>
  <c r="F90" i="36"/>
  <c r="L90" i="36"/>
  <c r="P90" i="36"/>
  <c r="Q6" i="36"/>
  <c r="R6" i="36" s="1"/>
  <c r="S7" i="36"/>
  <c r="Q8" i="36"/>
  <c r="S9" i="36"/>
  <c r="Q10" i="36"/>
  <c r="R10" i="36" s="1"/>
  <c r="S11" i="36"/>
  <c r="F36" i="36"/>
  <c r="P36" i="36"/>
  <c r="H37" i="36"/>
  <c r="N37" i="36"/>
  <c r="F38" i="36"/>
  <c r="P38" i="36"/>
  <c r="H39" i="36"/>
  <c r="N39" i="36"/>
  <c r="F40" i="36"/>
  <c r="P40" i="36"/>
  <c r="S41" i="36"/>
  <c r="H41" i="36"/>
  <c r="N41" i="36"/>
  <c r="S46" i="36"/>
  <c r="F55" i="36"/>
  <c r="L55" i="36"/>
  <c r="P55" i="36"/>
  <c r="D66" i="36"/>
  <c r="H66" i="36"/>
  <c r="N66" i="36"/>
  <c r="F67" i="36"/>
  <c r="L67" i="36"/>
  <c r="P67" i="36"/>
  <c r="H68" i="36"/>
  <c r="N68" i="36"/>
  <c r="F69" i="36"/>
  <c r="P69" i="36"/>
  <c r="D70" i="36"/>
  <c r="H70" i="36"/>
  <c r="N70" i="36"/>
  <c r="F71" i="36"/>
  <c r="L71" i="36"/>
  <c r="P71" i="36"/>
  <c r="D76" i="36"/>
  <c r="H76" i="36"/>
  <c r="N76" i="36"/>
  <c r="F81" i="36"/>
  <c r="L81" i="36"/>
  <c r="P81" i="36"/>
  <c r="D82" i="36"/>
  <c r="H82" i="36"/>
  <c r="N82" i="36"/>
  <c r="F83" i="36"/>
  <c r="L83" i="36"/>
  <c r="P83" i="36"/>
  <c r="D84" i="36"/>
  <c r="H84" i="36"/>
  <c r="N84" i="36"/>
  <c r="F85" i="36"/>
  <c r="L85" i="36"/>
  <c r="P85" i="36"/>
  <c r="H86" i="36"/>
  <c r="N86" i="36"/>
  <c r="F87" i="36"/>
  <c r="L87" i="36"/>
  <c r="P87" i="36"/>
  <c r="D88" i="36"/>
  <c r="H88" i="36"/>
  <c r="N88" i="36"/>
  <c r="F89" i="36"/>
  <c r="L89" i="36"/>
  <c r="P89" i="36"/>
  <c r="D90" i="36"/>
  <c r="H90" i="36"/>
  <c r="N90" i="36"/>
  <c r="Q15" i="36"/>
  <c r="D36" i="36"/>
  <c r="L36" i="36"/>
  <c r="D37" i="36"/>
  <c r="L37" i="36"/>
  <c r="D38" i="36"/>
  <c r="L38" i="36"/>
  <c r="D39" i="36"/>
  <c r="L39" i="36"/>
  <c r="D40" i="36"/>
  <c r="L40" i="36"/>
  <c r="D41" i="36"/>
  <c r="L41" i="36"/>
  <c r="B42" i="36"/>
  <c r="D6" i="36"/>
  <c r="F6" i="36"/>
  <c r="H6" i="36"/>
  <c r="L6" i="36"/>
  <c r="N6" i="36"/>
  <c r="D7" i="36"/>
  <c r="F7" i="36"/>
  <c r="H7" i="36"/>
  <c r="L7" i="36"/>
  <c r="N7" i="36"/>
  <c r="D10" i="36"/>
  <c r="F10" i="36"/>
  <c r="H10" i="36"/>
  <c r="L10" i="36"/>
  <c r="N10" i="36"/>
  <c r="D34" i="36"/>
  <c r="F34" i="36"/>
  <c r="H34" i="36"/>
  <c r="L34" i="36"/>
  <c r="N34" i="36"/>
  <c r="Q34" i="36"/>
  <c r="R34" i="36" s="1"/>
  <c r="S34" i="36"/>
  <c r="D65" i="36"/>
  <c r="C72" i="36"/>
  <c r="H65" i="36"/>
  <c r="G72" i="36"/>
  <c r="N65" i="36"/>
  <c r="M72" i="36"/>
  <c r="D69" i="36"/>
  <c r="S69" i="36"/>
  <c r="D46" i="36"/>
  <c r="F46" i="36"/>
  <c r="H46" i="36"/>
  <c r="L46" i="36"/>
  <c r="N46" i="36"/>
  <c r="P46" i="36"/>
  <c r="C50" i="36"/>
  <c r="K50" i="36"/>
  <c r="L50" i="36" s="1"/>
  <c r="L54" i="36"/>
  <c r="P54" i="36"/>
  <c r="S54" i="36"/>
  <c r="Q55" i="36"/>
  <c r="R55" i="36" s="1"/>
  <c r="S60" i="36"/>
  <c r="E61" i="36"/>
  <c r="F61" i="36" s="1"/>
  <c r="K61" i="36"/>
  <c r="L61" i="36" s="1"/>
  <c r="O61" i="36"/>
  <c r="P61" i="36" s="1"/>
  <c r="S66" i="36"/>
  <c r="Q67" i="36"/>
  <c r="R67" i="36" s="1"/>
  <c r="S68" i="36"/>
  <c r="F65" i="36"/>
  <c r="E72" i="36"/>
  <c r="L65" i="36"/>
  <c r="K72" i="36"/>
  <c r="P65" i="36"/>
  <c r="O72" i="36"/>
  <c r="L69" i="36"/>
  <c r="Q69" i="36"/>
  <c r="R69" i="36" s="1"/>
  <c r="D54" i="36"/>
  <c r="F54" i="36"/>
  <c r="H54" i="36"/>
  <c r="N54" i="36"/>
  <c r="Q54" i="36"/>
  <c r="R54" i="36" s="1"/>
  <c r="S55" i="36"/>
  <c r="E56" i="36"/>
  <c r="F56" i="36" s="1"/>
  <c r="K56" i="36"/>
  <c r="L56" i="36" s="1"/>
  <c r="O56" i="36"/>
  <c r="P56" i="36" s="1"/>
  <c r="Q60" i="36"/>
  <c r="R60" i="36" s="1"/>
  <c r="C61" i="36"/>
  <c r="G61" i="36"/>
  <c r="H61" i="36" s="1"/>
  <c r="M61" i="36"/>
  <c r="N61" i="36" s="1"/>
  <c r="S65" i="36"/>
  <c r="Q66" i="36"/>
  <c r="R66" i="36" s="1"/>
  <c r="S67" i="36"/>
  <c r="Q68" i="36"/>
  <c r="R68" i="36" s="1"/>
  <c r="Q70" i="36"/>
  <c r="R70" i="36" s="1"/>
  <c r="S70" i="36"/>
  <c r="Q71" i="36"/>
  <c r="R71" i="36" s="1"/>
  <c r="S71" i="36"/>
  <c r="Q76" i="36"/>
  <c r="R76" i="36" s="1"/>
  <c r="S76" i="36"/>
  <c r="C77" i="36"/>
  <c r="E77" i="36"/>
  <c r="F77" i="36" s="1"/>
  <c r="G77" i="36"/>
  <c r="H77" i="36" s="1"/>
  <c r="K77" i="36"/>
  <c r="L77" i="36" s="1"/>
  <c r="M77" i="36"/>
  <c r="N77" i="36" s="1"/>
  <c r="O77" i="36"/>
  <c r="P77" i="36" s="1"/>
  <c r="Q81" i="36"/>
  <c r="R81" i="36" s="1"/>
  <c r="S81" i="36"/>
  <c r="Q82" i="36"/>
  <c r="R82" i="36" s="1"/>
  <c r="S82" i="36"/>
  <c r="Q83" i="36"/>
  <c r="R83" i="36" s="1"/>
  <c r="S83" i="36"/>
  <c r="Q84" i="36"/>
  <c r="R84" i="36" s="1"/>
  <c r="S84" i="36"/>
  <c r="Q85" i="36"/>
  <c r="R85" i="36" s="1"/>
  <c r="S85" i="36"/>
  <c r="Q86" i="36"/>
  <c r="R86" i="36" s="1"/>
  <c r="S86" i="36"/>
  <c r="Q87" i="36"/>
  <c r="R87" i="36" s="1"/>
  <c r="S87" i="36"/>
  <c r="Q88" i="36"/>
  <c r="R88" i="36" s="1"/>
  <c r="S88" i="36"/>
  <c r="Q89" i="36"/>
  <c r="R89" i="36" s="1"/>
  <c r="S89" i="36"/>
  <c r="Q90" i="36"/>
  <c r="R90" i="36" s="1"/>
  <c r="S90" i="36"/>
  <c r="C91" i="36"/>
  <c r="E91" i="36"/>
  <c r="G91" i="36"/>
  <c r="K91" i="36"/>
  <c r="M91" i="36"/>
  <c r="O91" i="36"/>
  <c r="M301" i="34"/>
  <c r="M302" i="34"/>
  <c r="K301" i="34"/>
  <c r="K302" i="34"/>
  <c r="I301" i="34"/>
  <c r="O301" i="34" s="1"/>
  <c r="P301" i="34" s="1"/>
  <c r="I302" i="34"/>
  <c r="G301" i="34"/>
  <c r="G302" i="34"/>
  <c r="E301" i="34"/>
  <c r="E302" i="34"/>
  <c r="C301" i="34"/>
  <c r="C302" i="34"/>
  <c r="M295" i="34"/>
  <c r="M296" i="34"/>
  <c r="K295" i="34"/>
  <c r="K296" i="34"/>
  <c r="I295" i="34"/>
  <c r="O295" i="34" s="1"/>
  <c r="P295" i="34" s="1"/>
  <c r="I296" i="34"/>
  <c r="G295" i="34"/>
  <c r="G296" i="34"/>
  <c r="E295" i="34"/>
  <c r="E296" i="34"/>
  <c r="C295" i="34"/>
  <c r="C296" i="34"/>
  <c r="M289" i="34"/>
  <c r="M290" i="34"/>
  <c r="K289" i="34"/>
  <c r="K290" i="34"/>
  <c r="I289" i="34"/>
  <c r="O289" i="34" s="1"/>
  <c r="P289" i="34" s="1"/>
  <c r="I290" i="34"/>
  <c r="G289" i="34"/>
  <c r="G290" i="34"/>
  <c r="E289" i="34"/>
  <c r="E290" i="34"/>
  <c r="C289" i="34"/>
  <c r="C290" i="34"/>
  <c r="M280" i="34"/>
  <c r="M281" i="34"/>
  <c r="M282" i="34"/>
  <c r="M283" i="34"/>
  <c r="M284" i="34"/>
  <c r="K280" i="34"/>
  <c r="K281" i="34"/>
  <c r="K282" i="34"/>
  <c r="K283" i="34"/>
  <c r="K284" i="34"/>
  <c r="I280" i="34"/>
  <c r="I281" i="34"/>
  <c r="I282" i="34"/>
  <c r="I283" i="34"/>
  <c r="I284" i="34"/>
  <c r="G280" i="34"/>
  <c r="G281" i="34"/>
  <c r="G282" i="34"/>
  <c r="G283" i="34"/>
  <c r="G284" i="34"/>
  <c r="E280" i="34"/>
  <c r="E281" i="34"/>
  <c r="E282" i="34"/>
  <c r="E283" i="34"/>
  <c r="E284" i="34"/>
  <c r="C280" i="34"/>
  <c r="C281" i="34"/>
  <c r="C282" i="34"/>
  <c r="C283" i="34"/>
  <c r="C284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I264" i="34"/>
  <c r="O264" i="34" s="1"/>
  <c r="P264" i="34" s="1"/>
  <c r="I265" i="34"/>
  <c r="O265" i="34" s="1"/>
  <c r="P265" i="34" s="1"/>
  <c r="I266" i="34"/>
  <c r="O266" i="34" s="1"/>
  <c r="P266" i="34" s="1"/>
  <c r="I267" i="34"/>
  <c r="O267" i="34" s="1"/>
  <c r="P267" i="34" s="1"/>
  <c r="I268" i="34"/>
  <c r="I269" i="34"/>
  <c r="O269" i="34" s="1"/>
  <c r="P269" i="34" s="1"/>
  <c r="I270" i="34"/>
  <c r="O270" i="34" s="1"/>
  <c r="P270" i="34" s="1"/>
  <c r="I271" i="34"/>
  <c r="O271" i="34" s="1"/>
  <c r="P271" i="34" s="1"/>
  <c r="I272" i="34"/>
  <c r="O272" i="34" s="1"/>
  <c r="P272" i="34" s="1"/>
  <c r="I273" i="34"/>
  <c r="O273" i="34" s="1"/>
  <c r="P273" i="34" s="1"/>
  <c r="I274" i="34"/>
  <c r="O274" i="34" s="1"/>
  <c r="P274" i="34" s="1"/>
  <c r="I275" i="34"/>
  <c r="O275" i="34" s="1"/>
  <c r="P275" i="34" s="1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C264" i="34"/>
  <c r="C265" i="34"/>
  <c r="Q265" i="34" s="1"/>
  <c r="C266" i="34"/>
  <c r="Q266" i="34" s="1"/>
  <c r="C267" i="34"/>
  <c r="Q267" i="34" s="1"/>
  <c r="C268" i="34"/>
  <c r="Q268" i="34" s="1"/>
  <c r="C269" i="34"/>
  <c r="Q269" i="34" s="1"/>
  <c r="C270" i="34"/>
  <c r="Q270" i="34" s="1"/>
  <c r="C271" i="34"/>
  <c r="Q271" i="34" s="1"/>
  <c r="C272" i="34"/>
  <c r="C273" i="34"/>
  <c r="Q273" i="34" s="1"/>
  <c r="C274" i="34"/>
  <c r="Q274" i="34" s="1"/>
  <c r="C275" i="34"/>
  <c r="Q275" i="34" s="1"/>
  <c r="M250" i="34"/>
  <c r="M251" i="34"/>
  <c r="M252" i="34"/>
  <c r="M253" i="34"/>
  <c r="M254" i="34"/>
  <c r="M255" i="34"/>
  <c r="M256" i="34"/>
  <c r="M257" i="34"/>
  <c r="M258" i="34"/>
  <c r="M259" i="34"/>
  <c r="K250" i="34"/>
  <c r="Q250" i="34" s="1"/>
  <c r="K251" i="34"/>
  <c r="K252" i="34"/>
  <c r="K253" i="34"/>
  <c r="K254" i="34"/>
  <c r="K255" i="34"/>
  <c r="K256" i="34"/>
  <c r="K257" i="34"/>
  <c r="K258" i="34"/>
  <c r="K259" i="34"/>
  <c r="I250" i="34"/>
  <c r="I251" i="34"/>
  <c r="O251" i="34" s="1"/>
  <c r="P251" i="34" s="1"/>
  <c r="I252" i="34"/>
  <c r="O252" i="34" s="1"/>
  <c r="P252" i="34" s="1"/>
  <c r="I253" i="34"/>
  <c r="I254" i="34"/>
  <c r="I255" i="34"/>
  <c r="I256" i="34"/>
  <c r="I257" i="34"/>
  <c r="I258" i="34"/>
  <c r="I259" i="34"/>
  <c r="G250" i="34"/>
  <c r="G251" i="34"/>
  <c r="G252" i="34"/>
  <c r="G253" i="34"/>
  <c r="G254" i="34"/>
  <c r="Q254" i="34" s="1"/>
  <c r="G255" i="34"/>
  <c r="G256" i="34"/>
  <c r="G257" i="34"/>
  <c r="G258" i="34"/>
  <c r="G259" i="34"/>
  <c r="E250" i="34"/>
  <c r="E251" i="34"/>
  <c r="E252" i="34"/>
  <c r="E253" i="34"/>
  <c r="E254" i="34"/>
  <c r="E255" i="34"/>
  <c r="E256" i="34"/>
  <c r="Q256" i="34" s="1"/>
  <c r="E257" i="34"/>
  <c r="E258" i="34"/>
  <c r="E259" i="34"/>
  <c r="C250" i="34"/>
  <c r="C251" i="34"/>
  <c r="C252" i="34"/>
  <c r="C253" i="34"/>
  <c r="C254" i="34"/>
  <c r="C255" i="34"/>
  <c r="Q255" i="34" s="1"/>
  <c r="C256" i="34"/>
  <c r="C257" i="34"/>
  <c r="C258" i="34"/>
  <c r="Q258" i="34" s="1"/>
  <c r="C259" i="34"/>
  <c r="M239" i="34"/>
  <c r="M240" i="34"/>
  <c r="M241" i="34"/>
  <c r="M242" i="34"/>
  <c r="M243" i="34"/>
  <c r="M244" i="34"/>
  <c r="M245" i="34"/>
  <c r="K239" i="34"/>
  <c r="K240" i="34"/>
  <c r="K241" i="34"/>
  <c r="K242" i="34"/>
  <c r="K243" i="34"/>
  <c r="K244" i="34"/>
  <c r="K245" i="34"/>
  <c r="I239" i="34"/>
  <c r="I240" i="34"/>
  <c r="I241" i="34"/>
  <c r="I242" i="34"/>
  <c r="I243" i="34"/>
  <c r="I244" i="34"/>
  <c r="I245" i="34"/>
  <c r="G239" i="34"/>
  <c r="G240" i="34"/>
  <c r="G241" i="34"/>
  <c r="G242" i="34"/>
  <c r="G243" i="34"/>
  <c r="G244" i="34"/>
  <c r="G245" i="34"/>
  <c r="E239" i="34"/>
  <c r="E240" i="34"/>
  <c r="E241" i="34"/>
  <c r="E242" i="34"/>
  <c r="E243" i="34"/>
  <c r="E244" i="34"/>
  <c r="E245" i="34"/>
  <c r="C239" i="34"/>
  <c r="C240" i="34"/>
  <c r="C241" i="34"/>
  <c r="C242" i="34"/>
  <c r="C243" i="34"/>
  <c r="C244" i="34"/>
  <c r="C245" i="34"/>
  <c r="M227" i="34"/>
  <c r="M228" i="34"/>
  <c r="M229" i="34"/>
  <c r="M230" i="34"/>
  <c r="M231" i="34"/>
  <c r="M232" i="34"/>
  <c r="M233" i="34"/>
  <c r="M234" i="34"/>
  <c r="K227" i="34"/>
  <c r="K228" i="34"/>
  <c r="K229" i="34"/>
  <c r="K230" i="34"/>
  <c r="K231" i="34"/>
  <c r="K232" i="34"/>
  <c r="K233" i="34"/>
  <c r="K234" i="34"/>
  <c r="I227" i="34"/>
  <c r="I228" i="34"/>
  <c r="I229" i="34"/>
  <c r="I230" i="34"/>
  <c r="I231" i="34"/>
  <c r="I232" i="34"/>
  <c r="I233" i="34"/>
  <c r="I234" i="34"/>
  <c r="G227" i="34"/>
  <c r="G228" i="34"/>
  <c r="G229" i="34"/>
  <c r="G230" i="34"/>
  <c r="G231" i="34"/>
  <c r="G232" i="34"/>
  <c r="G233" i="34"/>
  <c r="G234" i="34"/>
  <c r="E227" i="34"/>
  <c r="E228" i="34"/>
  <c r="E229" i="34"/>
  <c r="E230" i="34"/>
  <c r="E231" i="34"/>
  <c r="E232" i="34"/>
  <c r="E233" i="34"/>
  <c r="E234" i="34"/>
  <c r="C227" i="34"/>
  <c r="Q227" i="34" s="1"/>
  <c r="C228" i="34"/>
  <c r="C229" i="34"/>
  <c r="C230" i="34"/>
  <c r="C231" i="34"/>
  <c r="C232" i="34"/>
  <c r="C233" i="34"/>
  <c r="C234" i="34"/>
  <c r="M216" i="34"/>
  <c r="M217" i="34"/>
  <c r="M218" i="34"/>
  <c r="M219" i="34"/>
  <c r="M220" i="34"/>
  <c r="M221" i="34"/>
  <c r="M222" i="34"/>
  <c r="K216" i="34"/>
  <c r="K217" i="34"/>
  <c r="K218" i="34"/>
  <c r="K219" i="34"/>
  <c r="K220" i="34"/>
  <c r="K221" i="34"/>
  <c r="K222" i="34"/>
  <c r="I216" i="34"/>
  <c r="I217" i="34"/>
  <c r="I218" i="34"/>
  <c r="I219" i="34"/>
  <c r="I220" i="34"/>
  <c r="I221" i="34"/>
  <c r="I222" i="34"/>
  <c r="G216" i="34"/>
  <c r="G217" i="34"/>
  <c r="G218" i="34"/>
  <c r="G219" i="34"/>
  <c r="G220" i="34"/>
  <c r="G221" i="34"/>
  <c r="G222" i="34"/>
  <c r="E216" i="34"/>
  <c r="E217" i="34"/>
  <c r="E218" i="34"/>
  <c r="E219" i="34"/>
  <c r="E220" i="34"/>
  <c r="E221" i="34"/>
  <c r="E222" i="34"/>
  <c r="C216" i="34"/>
  <c r="C217" i="34"/>
  <c r="C218" i="34"/>
  <c r="C219" i="34"/>
  <c r="C220" i="34"/>
  <c r="C221" i="34"/>
  <c r="C222" i="34"/>
  <c r="M207" i="34"/>
  <c r="M208" i="34"/>
  <c r="M209" i="34"/>
  <c r="M210" i="34"/>
  <c r="M211" i="34"/>
  <c r="K207" i="34"/>
  <c r="K208" i="34"/>
  <c r="K209" i="34"/>
  <c r="K210" i="34"/>
  <c r="K211" i="34"/>
  <c r="I207" i="34"/>
  <c r="I208" i="34"/>
  <c r="I209" i="34"/>
  <c r="I210" i="34"/>
  <c r="I211" i="34"/>
  <c r="G207" i="34"/>
  <c r="G208" i="34"/>
  <c r="G209" i="34"/>
  <c r="G210" i="34"/>
  <c r="G211" i="34"/>
  <c r="E207" i="34"/>
  <c r="E208" i="34"/>
  <c r="E209" i="34"/>
  <c r="E210" i="34"/>
  <c r="E211" i="34"/>
  <c r="C207" i="34"/>
  <c r="C208" i="34"/>
  <c r="C209" i="34"/>
  <c r="C210" i="34"/>
  <c r="C211" i="34"/>
  <c r="M193" i="34"/>
  <c r="M194" i="34"/>
  <c r="M195" i="34"/>
  <c r="M196" i="34"/>
  <c r="M197" i="34"/>
  <c r="O197" i="34" s="1"/>
  <c r="P197" i="34" s="1"/>
  <c r="M198" i="34"/>
  <c r="M199" i="34"/>
  <c r="M200" i="34"/>
  <c r="M201" i="34"/>
  <c r="M202" i="34"/>
  <c r="K193" i="34"/>
  <c r="K194" i="34"/>
  <c r="K195" i="34"/>
  <c r="K196" i="34"/>
  <c r="K197" i="34"/>
  <c r="K198" i="34"/>
  <c r="K199" i="34"/>
  <c r="O199" i="34" s="1"/>
  <c r="P199" i="34" s="1"/>
  <c r="K200" i="34"/>
  <c r="K201" i="34"/>
  <c r="K202" i="34"/>
  <c r="I193" i="34"/>
  <c r="I194" i="34"/>
  <c r="I195" i="34"/>
  <c r="I196" i="34"/>
  <c r="I197" i="34"/>
  <c r="I198" i="34"/>
  <c r="O198" i="34" s="1"/>
  <c r="P198" i="34" s="1"/>
  <c r="I199" i="34"/>
  <c r="I200" i="34"/>
  <c r="O200" i="34" s="1"/>
  <c r="P200" i="34" s="1"/>
  <c r="I201" i="34"/>
  <c r="O201" i="34" s="1"/>
  <c r="P201" i="34" s="1"/>
  <c r="I202" i="34"/>
  <c r="G193" i="34"/>
  <c r="G194" i="34"/>
  <c r="G195" i="34"/>
  <c r="G196" i="34"/>
  <c r="G197" i="34"/>
  <c r="G198" i="34"/>
  <c r="G199" i="34"/>
  <c r="G200" i="34"/>
  <c r="G201" i="34"/>
  <c r="G202" i="34"/>
  <c r="E193" i="34"/>
  <c r="E194" i="34"/>
  <c r="E195" i="34"/>
  <c r="E196" i="34"/>
  <c r="E197" i="34"/>
  <c r="E198" i="34"/>
  <c r="E199" i="34"/>
  <c r="E200" i="34"/>
  <c r="E201" i="34"/>
  <c r="E202" i="34"/>
  <c r="C193" i="34"/>
  <c r="C194" i="34"/>
  <c r="C195" i="34"/>
  <c r="Q195" i="34" s="1"/>
  <c r="C196" i="34"/>
  <c r="C197" i="34"/>
  <c r="C198" i="34"/>
  <c r="C200" i="34"/>
  <c r="C201" i="34"/>
  <c r="C202" i="34"/>
  <c r="M176" i="34"/>
  <c r="M177" i="34"/>
  <c r="M178" i="34"/>
  <c r="M179" i="34"/>
  <c r="M180" i="34"/>
  <c r="M181" i="34"/>
  <c r="M182" i="34"/>
  <c r="M183" i="34"/>
  <c r="M184" i="34"/>
  <c r="M185" i="34"/>
  <c r="M186" i="34"/>
  <c r="M187" i="34"/>
  <c r="M188" i="34"/>
  <c r="K176" i="34"/>
  <c r="K177" i="34"/>
  <c r="K178" i="34"/>
  <c r="K179" i="34"/>
  <c r="K180" i="34"/>
  <c r="O180" i="34" s="1"/>
  <c r="P180" i="34" s="1"/>
  <c r="K181" i="34"/>
  <c r="K182" i="34"/>
  <c r="K183" i="34"/>
  <c r="K184" i="34"/>
  <c r="K185" i="34"/>
  <c r="K186" i="34"/>
  <c r="K187" i="34"/>
  <c r="K188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M165" i="34"/>
  <c r="M166" i="34"/>
  <c r="M167" i="34"/>
  <c r="M168" i="34"/>
  <c r="M169" i="34"/>
  <c r="M170" i="34"/>
  <c r="M171" i="34"/>
  <c r="K165" i="34"/>
  <c r="K166" i="34"/>
  <c r="K167" i="34"/>
  <c r="K168" i="34"/>
  <c r="K169" i="34"/>
  <c r="K170" i="34"/>
  <c r="K171" i="34"/>
  <c r="I165" i="34"/>
  <c r="I166" i="34"/>
  <c r="I167" i="34"/>
  <c r="I168" i="34"/>
  <c r="I169" i="34"/>
  <c r="I170" i="34"/>
  <c r="I171" i="34"/>
  <c r="G165" i="34"/>
  <c r="G166" i="34"/>
  <c r="G167" i="34"/>
  <c r="G168" i="34"/>
  <c r="G169" i="34"/>
  <c r="G170" i="34"/>
  <c r="G171" i="34"/>
  <c r="E165" i="34"/>
  <c r="E166" i="34"/>
  <c r="E167" i="34"/>
  <c r="E168" i="34"/>
  <c r="E169" i="34"/>
  <c r="E170" i="34"/>
  <c r="E171" i="34"/>
  <c r="C165" i="34"/>
  <c r="C166" i="34"/>
  <c r="C167" i="34"/>
  <c r="C168" i="34"/>
  <c r="C169" i="34"/>
  <c r="C170" i="34"/>
  <c r="C171" i="34"/>
  <c r="M153" i="34"/>
  <c r="M154" i="34"/>
  <c r="M155" i="34"/>
  <c r="M156" i="34"/>
  <c r="M157" i="34"/>
  <c r="M158" i="34"/>
  <c r="O158" i="34" s="1"/>
  <c r="P158" i="34" s="1"/>
  <c r="M159" i="34"/>
  <c r="M160" i="34"/>
  <c r="K153" i="34"/>
  <c r="K154" i="34"/>
  <c r="K155" i="34"/>
  <c r="K156" i="34"/>
  <c r="K157" i="34"/>
  <c r="K158" i="34"/>
  <c r="K159" i="34"/>
  <c r="K160" i="34"/>
  <c r="I153" i="34"/>
  <c r="O153" i="34" s="1"/>
  <c r="P153" i="34" s="1"/>
  <c r="I154" i="34"/>
  <c r="O154" i="34" s="1"/>
  <c r="P154" i="34" s="1"/>
  <c r="I155" i="34"/>
  <c r="I156" i="34"/>
  <c r="I157" i="34"/>
  <c r="I158" i="34"/>
  <c r="I159" i="34"/>
  <c r="I160" i="34"/>
  <c r="G153" i="34"/>
  <c r="G154" i="34"/>
  <c r="G155" i="34"/>
  <c r="G156" i="34"/>
  <c r="G157" i="34"/>
  <c r="G158" i="34"/>
  <c r="G159" i="34"/>
  <c r="G160" i="34"/>
  <c r="E153" i="34"/>
  <c r="E154" i="34"/>
  <c r="E155" i="34"/>
  <c r="E156" i="34"/>
  <c r="E157" i="34"/>
  <c r="E158" i="34"/>
  <c r="E159" i="34"/>
  <c r="E160" i="34"/>
  <c r="C153" i="34"/>
  <c r="Q153" i="34" s="1"/>
  <c r="C154" i="34"/>
  <c r="Q154" i="34" s="1"/>
  <c r="C155" i="34"/>
  <c r="C156" i="34"/>
  <c r="C157" i="34"/>
  <c r="C158" i="34"/>
  <c r="C159" i="34"/>
  <c r="C160" i="34"/>
  <c r="M141" i="34"/>
  <c r="M142" i="34"/>
  <c r="M143" i="34"/>
  <c r="M144" i="34"/>
  <c r="M145" i="34"/>
  <c r="M146" i="34"/>
  <c r="M147" i="34"/>
  <c r="M148" i="34"/>
  <c r="K141" i="34"/>
  <c r="K142" i="34"/>
  <c r="K143" i="34"/>
  <c r="K144" i="34"/>
  <c r="K145" i="34"/>
  <c r="K146" i="34"/>
  <c r="K147" i="34"/>
  <c r="K148" i="34"/>
  <c r="I141" i="34"/>
  <c r="O141" i="34" s="1"/>
  <c r="P141" i="34" s="1"/>
  <c r="I142" i="34"/>
  <c r="O142" i="34" s="1"/>
  <c r="P142" i="34" s="1"/>
  <c r="I143" i="34"/>
  <c r="I144" i="34"/>
  <c r="I145" i="34"/>
  <c r="I146" i="34"/>
  <c r="I147" i="34"/>
  <c r="I148" i="34"/>
  <c r="G141" i="34"/>
  <c r="G142" i="34"/>
  <c r="G143" i="34"/>
  <c r="G144" i="34"/>
  <c r="G145" i="34"/>
  <c r="G146" i="34"/>
  <c r="Q146" i="34" s="1"/>
  <c r="G147" i="34"/>
  <c r="G148" i="34"/>
  <c r="E141" i="34"/>
  <c r="E142" i="34"/>
  <c r="E143" i="34"/>
  <c r="E144" i="34"/>
  <c r="E145" i="34"/>
  <c r="E146" i="34"/>
  <c r="E147" i="34"/>
  <c r="E148" i="34"/>
  <c r="C141" i="34"/>
  <c r="Q141" i="34" s="1"/>
  <c r="C142" i="34"/>
  <c r="Q142" i="34" s="1"/>
  <c r="C143" i="34"/>
  <c r="C144" i="34"/>
  <c r="C145" i="34"/>
  <c r="C146" i="34"/>
  <c r="C147" i="34"/>
  <c r="C148" i="34"/>
  <c r="M132" i="34"/>
  <c r="M133" i="34"/>
  <c r="M134" i="34"/>
  <c r="M135" i="34"/>
  <c r="M136" i="34"/>
  <c r="K132" i="34"/>
  <c r="K133" i="34"/>
  <c r="K134" i="34"/>
  <c r="K135" i="34"/>
  <c r="K136" i="34"/>
  <c r="I132" i="34"/>
  <c r="I133" i="34"/>
  <c r="I134" i="34"/>
  <c r="I135" i="34"/>
  <c r="I136" i="34"/>
  <c r="G132" i="34"/>
  <c r="G133" i="34"/>
  <c r="G134" i="34"/>
  <c r="G135" i="34"/>
  <c r="G136" i="34"/>
  <c r="E132" i="34"/>
  <c r="E133" i="34"/>
  <c r="E134" i="34"/>
  <c r="E135" i="34"/>
  <c r="E136" i="34"/>
  <c r="C132" i="34"/>
  <c r="C133" i="34"/>
  <c r="C134" i="34"/>
  <c r="C135" i="34"/>
  <c r="C136" i="34"/>
  <c r="M118" i="34"/>
  <c r="M119" i="34"/>
  <c r="M120" i="34"/>
  <c r="M121" i="34"/>
  <c r="M122" i="34"/>
  <c r="M123" i="34"/>
  <c r="M124" i="34"/>
  <c r="M125" i="34"/>
  <c r="M126" i="34"/>
  <c r="M127" i="34"/>
  <c r="K118" i="34"/>
  <c r="K119" i="34"/>
  <c r="O119" i="34" s="1"/>
  <c r="P119" i="34" s="1"/>
  <c r="K120" i="34"/>
  <c r="K121" i="34"/>
  <c r="K122" i="34"/>
  <c r="K123" i="34"/>
  <c r="K124" i="34"/>
  <c r="K125" i="34"/>
  <c r="K126" i="34"/>
  <c r="K127" i="34"/>
  <c r="I118" i="34"/>
  <c r="I119" i="34"/>
  <c r="I120" i="34"/>
  <c r="O120" i="34" s="1"/>
  <c r="P120" i="34" s="1"/>
  <c r="I121" i="34"/>
  <c r="O121" i="34" s="1"/>
  <c r="P121" i="34" s="1"/>
  <c r="I122" i="34"/>
  <c r="I123" i="34"/>
  <c r="I124" i="34"/>
  <c r="I125" i="34"/>
  <c r="O125" i="34" s="1"/>
  <c r="P125" i="34" s="1"/>
  <c r="I126" i="34"/>
  <c r="I127" i="34"/>
  <c r="G118" i="34"/>
  <c r="G119" i="34"/>
  <c r="G120" i="34"/>
  <c r="G121" i="34"/>
  <c r="G122" i="34"/>
  <c r="G123" i="34"/>
  <c r="G124" i="34"/>
  <c r="G125" i="34"/>
  <c r="G126" i="34"/>
  <c r="G127" i="34"/>
  <c r="E118" i="34"/>
  <c r="E119" i="34"/>
  <c r="E120" i="34"/>
  <c r="E121" i="34"/>
  <c r="E122" i="34"/>
  <c r="E123" i="34"/>
  <c r="E124" i="34"/>
  <c r="E125" i="34"/>
  <c r="E126" i="34"/>
  <c r="E127" i="34"/>
  <c r="C118" i="34"/>
  <c r="C119" i="34"/>
  <c r="C120" i="34"/>
  <c r="C121" i="34"/>
  <c r="C122" i="34"/>
  <c r="C123" i="34"/>
  <c r="C124" i="34"/>
  <c r="C125" i="34"/>
  <c r="C126" i="34"/>
  <c r="C127" i="34"/>
  <c r="Q127" i="34" s="1"/>
  <c r="M103" i="34"/>
  <c r="M104" i="34"/>
  <c r="M105" i="34"/>
  <c r="M106" i="34"/>
  <c r="M107" i="34"/>
  <c r="M108" i="34"/>
  <c r="M109" i="34"/>
  <c r="M110" i="34"/>
  <c r="M111" i="34"/>
  <c r="M112" i="34"/>
  <c r="M113" i="34"/>
  <c r="K103" i="34"/>
  <c r="K104" i="34"/>
  <c r="K105" i="34"/>
  <c r="K106" i="34"/>
  <c r="K107" i="34"/>
  <c r="K108" i="34"/>
  <c r="K109" i="34"/>
  <c r="K110" i="34"/>
  <c r="K111" i="34"/>
  <c r="K112" i="34"/>
  <c r="K113" i="34"/>
  <c r="I103" i="34"/>
  <c r="I104" i="34"/>
  <c r="I105" i="34"/>
  <c r="I106" i="34"/>
  <c r="I107" i="34"/>
  <c r="I108" i="34"/>
  <c r="I109" i="34"/>
  <c r="I110" i="34"/>
  <c r="I111" i="34"/>
  <c r="I112" i="34"/>
  <c r="I113" i="34"/>
  <c r="G103" i="34"/>
  <c r="G104" i="34"/>
  <c r="G105" i="34"/>
  <c r="G106" i="34"/>
  <c r="G107" i="34"/>
  <c r="G108" i="34"/>
  <c r="G109" i="34"/>
  <c r="G110" i="34"/>
  <c r="G111" i="34"/>
  <c r="G112" i="34"/>
  <c r="G113" i="34"/>
  <c r="E103" i="34"/>
  <c r="E104" i="34"/>
  <c r="E105" i="34"/>
  <c r="E106" i="34"/>
  <c r="E107" i="34"/>
  <c r="E108" i="34"/>
  <c r="E109" i="34"/>
  <c r="E110" i="34"/>
  <c r="E111" i="34"/>
  <c r="E112" i="34"/>
  <c r="E113" i="34"/>
  <c r="C103" i="34"/>
  <c r="C104" i="34"/>
  <c r="C105" i="34"/>
  <c r="C106" i="34"/>
  <c r="C107" i="34"/>
  <c r="C108" i="34"/>
  <c r="C109" i="34"/>
  <c r="C110" i="34"/>
  <c r="C111" i="34"/>
  <c r="C112" i="34"/>
  <c r="C113" i="34"/>
  <c r="M88" i="34"/>
  <c r="M89" i="34"/>
  <c r="M90" i="34"/>
  <c r="M91" i="34"/>
  <c r="M92" i="34"/>
  <c r="M93" i="34"/>
  <c r="M94" i="34"/>
  <c r="M95" i="34"/>
  <c r="M96" i="34"/>
  <c r="M97" i="34"/>
  <c r="M98" i="34"/>
  <c r="K88" i="34"/>
  <c r="K89" i="34"/>
  <c r="K90" i="34"/>
  <c r="K91" i="34"/>
  <c r="K92" i="34"/>
  <c r="K93" i="34"/>
  <c r="K94" i="34"/>
  <c r="K95" i="34"/>
  <c r="K96" i="34"/>
  <c r="K97" i="34"/>
  <c r="K98" i="34"/>
  <c r="I88" i="34"/>
  <c r="I89" i="34"/>
  <c r="I90" i="34"/>
  <c r="I91" i="34"/>
  <c r="I92" i="34"/>
  <c r="I93" i="34"/>
  <c r="I94" i="34"/>
  <c r="I95" i="34"/>
  <c r="I96" i="34"/>
  <c r="I97" i="34"/>
  <c r="I98" i="34"/>
  <c r="G88" i="34"/>
  <c r="G89" i="34"/>
  <c r="G90" i="34"/>
  <c r="G91" i="34"/>
  <c r="G92" i="34"/>
  <c r="G93" i="34"/>
  <c r="G94" i="34"/>
  <c r="G95" i="34"/>
  <c r="G96" i="34"/>
  <c r="G97" i="34"/>
  <c r="G98" i="34"/>
  <c r="E88" i="34"/>
  <c r="E89" i="34"/>
  <c r="E90" i="34"/>
  <c r="E91" i="34"/>
  <c r="E92" i="34"/>
  <c r="E93" i="34"/>
  <c r="E94" i="34"/>
  <c r="E95" i="34"/>
  <c r="E96" i="34"/>
  <c r="E97" i="34"/>
  <c r="E98" i="34"/>
  <c r="C88" i="34"/>
  <c r="C89" i="34"/>
  <c r="C90" i="34"/>
  <c r="C91" i="34"/>
  <c r="C92" i="34"/>
  <c r="C93" i="34"/>
  <c r="C94" i="34"/>
  <c r="C95" i="34"/>
  <c r="C96" i="34"/>
  <c r="C97" i="34"/>
  <c r="C98" i="34"/>
  <c r="M76" i="34"/>
  <c r="M77" i="34"/>
  <c r="M78" i="34"/>
  <c r="M79" i="34"/>
  <c r="M80" i="34"/>
  <c r="M81" i="34"/>
  <c r="M82" i="34"/>
  <c r="M83" i="34"/>
  <c r="K76" i="34"/>
  <c r="K77" i="34"/>
  <c r="K78" i="34"/>
  <c r="K79" i="34"/>
  <c r="K80" i="34"/>
  <c r="K81" i="34"/>
  <c r="K82" i="34"/>
  <c r="K83" i="34"/>
  <c r="I76" i="34"/>
  <c r="I77" i="34"/>
  <c r="I78" i="34"/>
  <c r="I79" i="34"/>
  <c r="I80" i="34"/>
  <c r="I81" i="34"/>
  <c r="O81" i="34" s="1"/>
  <c r="P81" i="34" s="1"/>
  <c r="I82" i="34"/>
  <c r="I83" i="34"/>
  <c r="O83" i="34" s="1"/>
  <c r="P83" i="34" s="1"/>
  <c r="G76" i="34"/>
  <c r="G77" i="34"/>
  <c r="G78" i="34"/>
  <c r="G79" i="34"/>
  <c r="G80" i="34"/>
  <c r="G81" i="34"/>
  <c r="G82" i="34"/>
  <c r="G83" i="34"/>
  <c r="E76" i="34"/>
  <c r="E77" i="34"/>
  <c r="E78" i="34"/>
  <c r="E79" i="34"/>
  <c r="E80" i="34"/>
  <c r="E81" i="34"/>
  <c r="E82" i="34"/>
  <c r="E83" i="34"/>
  <c r="C76" i="34"/>
  <c r="C77" i="34"/>
  <c r="C78" i="34"/>
  <c r="C79" i="34"/>
  <c r="C80" i="34"/>
  <c r="Q80" i="34" s="1"/>
  <c r="C81" i="34"/>
  <c r="C82" i="34"/>
  <c r="C83" i="34"/>
  <c r="M71" i="34"/>
  <c r="M67" i="34"/>
  <c r="M68" i="34"/>
  <c r="M64" i="34"/>
  <c r="M65" i="34"/>
  <c r="M66" i="34"/>
  <c r="M63" i="34"/>
  <c r="K71" i="34"/>
  <c r="K67" i="34"/>
  <c r="K68" i="34"/>
  <c r="K64" i="34"/>
  <c r="K65" i="34"/>
  <c r="Q65" i="34" s="1"/>
  <c r="K66" i="34"/>
  <c r="K63" i="34"/>
  <c r="I71" i="34"/>
  <c r="I67" i="34"/>
  <c r="I68" i="34"/>
  <c r="I64" i="34"/>
  <c r="I65" i="34"/>
  <c r="I66" i="34"/>
  <c r="I63" i="34"/>
  <c r="G71" i="34"/>
  <c r="G67" i="34"/>
  <c r="G68" i="34"/>
  <c r="G64" i="34"/>
  <c r="G65" i="34"/>
  <c r="G66" i="34"/>
  <c r="G63" i="34"/>
  <c r="E71" i="34"/>
  <c r="E67" i="34"/>
  <c r="E68" i="34"/>
  <c r="E64" i="34"/>
  <c r="E65" i="34"/>
  <c r="E66" i="34"/>
  <c r="E63" i="34"/>
  <c r="C71" i="34"/>
  <c r="C67" i="34"/>
  <c r="C68" i="34"/>
  <c r="C64" i="34"/>
  <c r="C65" i="34"/>
  <c r="C66" i="34"/>
  <c r="C63" i="34"/>
  <c r="M58" i="34"/>
  <c r="M55" i="34"/>
  <c r="M57" i="34"/>
  <c r="M51" i="34"/>
  <c r="M52" i="34"/>
  <c r="M53" i="34"/>
  <c r="M54" i="34"/>
  <c r="M50" i="34"/>
  <c r="M49" i="34"/>
  <c r="K58" i="34"/>
  <c r="K55" i="34"/>
  <c r="K57" i="34"/>
  <c r="K51" i="34"/>
  <c r="K52" i="34"/>
  <c r="K53" i="34"/>
  <c r="K54" i="34"/>
  <c r="K50" i="34"/>
  <c r="K49" i="34"/>
  <c r="I58" i="34"/>
  <c r="I55" i="34"/>
  <c r="I57" i="34"/>
  <c r="I51" i="34"/>
  <c r="I52" i="34"/>
  <c r="I53" i="34"/>
  <c r="I54" i="34"/>
  <c r="I50" i="34"/>
  <c r="I49" i="34"/>
  <c r="G58" i="34"/>
  <c r="G55" i="34"/>
  <c r="G57" i="34"/>
  <c r="G51" i="34"/>
  <c r="G52" i="34"/>
  <c r="G53" i="34"/>
  <c r="G54" i="34"/>
  <c r="G50" i="34"/>
  <c r="G49" i="34"/>
  <c r="E58" i="34"/>
  <c r="E55" i="34"/>
  <c r="E57" i="34"/>
  <c r="E51" i="34"/>
  <c r="E52" i="34"/>
  <c r="E53" i="34"/>
  <c r="E54" i="34"/>
  <c r="E50" i="34"/>
  <c r="E49" i="34"/>
  <c r="C58" i="34"/>
  <c r="C55" i="34"/>
  <c r="C57" i="34"/>
  <c r="C51" i="34"/>
  <c r="C52" i="34"/>
  <c r="C53" i="34"/>
  <c r="C54" i="34"/>
  <c r="C50" i="34"/>
  <c r="C49" i="34"/>
  <c r="M38" i="34"/>
  <c r="N38" i="34" s="1"/>
  <c r="M39" i="34"/>
  <c r="M40" i="34"/>
  <c r="M41" i="34"/>
  <c r="N41" i="34" s="1"/>
  <c r="M42" i="34"/>
  <c r="N42" i="34" s="1"/>
  <c r="M43" i="34"/>
  <c r="N43" i="34" s="1"/>
  <c r="M44" i="34"/>
  <c r="K38" i="34"/>
  <c r="L38" i="34" s="1"/>
  <c r="K39" i="34"/>
  <c r="K40" i="34"/>
  <c r="L40" i="34" s="1"/>
  <c r="K41" i="34"/>
  <c r="K42" i="34"/>
  <c r="L42" i="34" s="1"/>
  <c r="K43" i="34"/>
  <c r="K44" i="34"/>
  <c r="L44" i="34" s="1"/>
  <c r="I38" i="34"/>
  <c r="I39" i="34"/>
  <c r="J39" i="34" s="1"/>
  <c r="I40" i="34"/>
  <c r="I41" i="34"/>
  <c r="I42" i="34"/>
  <c r="I43" i="34"/>
  <c r="J43" i="34" s="1"/>
  <c r="I44" i="34"/>
  <c r="G38" i="34"/>
  <c r="H38" i="34" s="1"/>
  <c r="G39" i="34"/>
  <c r="G40" i="34"/>
  <c r="H40" i="34" s="1"/>
  <c r="G41" i="34"/>
  <c r="H41" i="34" s="1"/>
  <c r="G42" i="34"/>
  <c r="H42" i="34" s="1"/>
  <c r="G43" i="34"/>
  <c r="H43" i="34" s="1"/>
  <c r="G44" i="34"/>
  <c r="H44" i="34" s="1"/>
  <c r="E38" i="34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C38" i="34"/>
  <c r="D38" i="34" s="1"/>
  <c r="C39" i="34"/>
  <c r="C40" i="34"/>
  <c r="D40" i="34" s="1"/>
  <c r="C41" i="34"/>
  <c r="C42" i="34"/>
  <c r="D42" i="34" s="1"/>
  <c r="C43" i="34"/>
  <c r="C44" i="34"/>
  <c r="D44" i="34" s="1"/>
  <c r="B45" i="34"/>
  <c r="J41" i="34"/>
  <c r="AE45" i="3"/>
  <c r="AF45" i="3" s="1"/>
  <c r="AE44" i="3"/>
  <c r="AF44" i="3" s="1"/>
  <c r="AE43" i="3"/>
  <c r="AF43" i="3" s="1"/>
  <c r="AE42" i="3"/>
  <c r="AF42" i="3" s="1"/>
  <c r="AE41" i="3"/>
  <c r="AF41" i="3" s="1"/>
  <c r="AE40" i="3"/>
  <c r="AF40" i="3" s="1"/>
  <c r="AE39" i="3"/>
  <c r="AF39" i="3" s="1"/>
  <c r="M22" i="34"/>
  <c r="M23" i="34"/>
  <c r="M24" i="34"/>
  <c r="M25" i="34"/>
  <c r="M26" i="34"/>
  <c r="M27" i="34"/>
  <c r="M28" i="34"/>
  <c r="M29" i="34"/>
  <c r="M30" i="34"/>
  <c r="M31" i="34"/>
  <c r="M32" i="34"/>
  <c r="M33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22" i="34"/>
  <c r="O22" i="34" s="1"/>
  <c r="P22" i="34" s="1"/>
  <c r="I23" i="34"/>
  <c r="O23" i="34" s="1"/>
  <c r="P23" i="34" s="1"/>
  <c r="I24" i="34"/>
  <c r="I25" i="34"/>
  <c r="O25" i="34" s="1"/>
  <c r="P25" i="34" s="1"/>
  <c r="I26" i="34"/>
  <c r="O26" i="34" s="1"/>
  <c r="P26" i="34" s="1"/>
  <c r="I27" i="34"/>
  <c r="O27" i="34" s="1"/>
  <c r="P27" i="34" s="1"/>
  <c r="I28" i="34"/>
  <c r="I29" i="34"/>
  <c r="O29" i="34" s="1"/>
  <c r="P29" i="34" s="1"/>
  <c r="I30" i="34"/>
  <c r="O30" i="34" s="1"/>
  <c r="P30" i="34" s="1"/>
  <c r="I31" i="34"/>
  <c r="O31" i="34" s="1"/>
  <c r="P31" i="34" s="1"/>
  <c r="I32" i="34"/>
  <c r="O32" i="34" s="1"/>
  <c r="P32" i="34" s="1"/>
  <c r="I33" i="34"/>
  <c r="O33" i="34" s="1"/>
  <c r="P33" i="34" s="1"/>
  <c r="G22" i="34"/>
  <c r="G23" i="34"/>
  <c r="G24" i="34"/>
  <c r="G25" i="34"/>
  <c r="G26" i="34"/>
  <c r="G27" i="34"/>
  <c r="G28" i="34"/>
  <c r="G29" i="34"/>
  <c r="G30" i="34"/>
  <c r="G31" i="34"/>
  <c r="G32" i="34"/>
  <c r="G33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22" i="34"/>
  <c r="C23" i="34"/>
  <c r="Q23" i="34" s="1"/>
  <c r="C24" i="34"/>
  <c r="Q24" i="34" s="1"/>
  <c r="C25" i="34"/>
  <c r="C26" i="34"/>
  <c r="Q26" i="34" s="1"/>
  <c r="C27" i="34"/>
  <c r="Q27" i="34" s="1"/>
  <c r="C28" i="34"/>
  <c r="Q28" i="34" s="1"/>
  <c r="C29" i="34"/>
  <c r="C30" i="34"/>
  <c r="Q30" i="34" s="1"/>
  <c r="C31" i="34"/>
  <c r="C32" i="34"/>
  <c r="Q32" i="34" s="1"/>
  <c r="C33" i="34"/>
  <c r="M10" i="34"/>
  <c r="M11" i="34"/>
  <c r="M12" i="34"/>
  <c r="M13" i="34"/>
  <c r="M14" i="34"/>
  <c r="M15" i="34"/>
  <c r="M16" i="34"/>
  <c r="M17" i="34"/>
  <c r="M6" i="34"/>
  <c r="M7" i="34"/>
  <c r="M8" i="34"/>
  <c r="M9" i="34"/>
  <c r="K10" i="34"/>
  <c r="K11" i="34"/>
  <c r="K12" i="34"/>
  <c r="K13" i="34"/>
  <c r="K14" i="34"/>
  <c r="K15" i="34"/>
  <c r="K16" i="34"/>
  <c r="K17" i="34"/>
  <c r="K6" i="34"/>
  <c r="K7" i="34"/>
  <c r="K8" i="34"/>
  <c r="K9" i="34"/>
  <c r="I10" i="34"/>
  <c r="O10" i="34" s="1"/>
  <c r="P10" i="34" s="1"/>
  <c r="I11" i="34"/>
  <c r="O11" i="34" s="1"/>
  <c r="P11" i="34" s="1"/>
  <c r="I12" i="34"/>
  <c r="O12" i="34" s="1"/>
  <c r="P12" i="34" s="1"/>
  <c r="I13" i="34"/>
  <c r="I14" i="34"/>
  <c r="O14" i="34" s="1"/>
  <c r="P14" i="34" s="1"/>
  <c r="I15" i="34"/>
  <c r="I16" i="34"/>
  <c r="O16" i="34" s="1"/>
  <c r="P16" i="34" s="1"/>
  <c r="I17" i="34"/>
  <c r="I6" i="34"/>
  <c r="O6" i="34" s="1"/>
  <c r="P6" i="34" s="1"/>
  <c r="I7" i="34"/>
  <c r="O7" i="34" s="1"/>
  <c r="P7" i="34" s="1"/>
  <c r="I8" i="34"/>
  <c r="O8" i="34" s="1"/>
  <c r="P8" i="34" s="1"/>
  <c r="I9" i="34"/>
  <c r="G10" i="34"/>
  <c r="G11" i="34"/>
  <c r="G12" i="34"/>
  <c r="G13" i="34"/>
  <c r="G14" i="34"/>
  <c r="G15" i="34"/>
  <c r="G16" i="34"/>
  <c r="G17" i="34"/>
  <c r="G6" i="34"/>
  <c r="G7" i="34"/>
  <c r="G8" i="34"/>
  <c r="G9" i="34"/>
  <c r="E10" i="34"/>
  <c r="E11" i="34"/>
  <c r="E12" i="34"/>
  <c r="E13" i="34"/>
  <c r="E14" i="34"/>
  <c r="E15" i="34"/>
  <c r="E16" i="34"/>
  <c r="E17" i="34"/>
  <c r="E6" i="34"/>
  <c r="E7" i="34"/>
  <c r="E8" i="34"/>
  <c r="E9" i="34"/>
  <c r="C10" i="34"/>
  <c r="C11" i="34"/>
  <c r="Q11" i="34" s="1"/>
  <c r="C12" i="34"/>
  <c r="Q12" i="34" s="1"/>
  <c r="C13" i="34"/>
  <c r="Q13" i="34" s="1"/>
  <c r="C14" i="34"/>
  <c r="Q14" i="34" s="1"/>
  <c r="C15" i="34"/>
  <c r="C16" i="34"/>
  <c r="Q16" i="34" s="1"/>
  <c r="C17" i="34"/>
  <c r="Q17" i="34" s="1"/>
  <c r="C6" i="34"/>
  <c r="Q6" i="34" s="1"/>
  <c r="C7" i="34"/>
  <c r="Q7" i="34" s="1"/>
  <c r="C8" i="34"/>
  <c r="Q8" i="34" s="1"/>
  <c r="C9" i="34"/>
  <c r="Q9" i="34" s="1"/>
  <c r="Q188" i="33"/>
  <c r="O188" i="33"/>
  <c r="M188" i="33"/>
  <c r="K188" i="33"/>
  <c r="I188" i="33"/>
  <c r="B188" i="33"/>
  <c r="G188" i="33"/>
  <c r="Q181" i="33"/>
  <c r="Q182" i="33"/>
  <c r="Q183" i="33"/>
  <c r="O181" i="33"/>
  <c r="O182" i="33"/>
  <c r="O183" i="33"/>
  <c r="M181" i="33"/>
  <c r="M182" i="33"/>
  <c r="M183" i="33"/>
  <c r="K181" i="33"/>
  <c r="K182" i="33"/>
  <c r="K183" i="33"/>
  <c r="I181" i="33"/>
  <c r="I182" i="33"/>
  <c r="I183" i="33"/>
  <c r="G181" i="33"/>
  <c r="G182" i="33"/>
  <c r="G183" i="33"/>
  <c r="Q172" i="33"/>
  <c r="Q173" i="33"/>
  <c r="Q174" i="33"/>
  <c r="Q175" i="33"/>
  <c r="Q176" i="33"/>
  <c r="O172" i="33"/>
  <c r="O173" i="33"/>
  <c r="O174" i="33"/>
  <c r="O175" i="33"/>
  <c r="O176" i="33"/>
  <c r="M172" i="33"/>
  <c r="M173" i="33"/>
  <c r="M174" i="33"/>
  <c r="M175" i="33"/>
  <c r="M176" i="33"/>
  <c r="K172" i="33"/>
  <c r="K173" i="33"/>
  <c r="K174" i="33"/>
  <c r="K175" i="33"/>
  <c r="K176" i="33"/>
  <c r="I172" i="33"/>
  <c r="I173" i="33"/>
  <c r="I174" i="33"/>
  <c r="I175" i="33"/>
  <c r="I176" i="33"/>
  <c r="B172" i="33"/>
  <c r="G172" i="33"/>
  <c r="B173" i="33"/>
  <c r="G173" i="33"/>
  <c r="B174" i="33"/>
  <c r="G174" i="33"/>
  <c r="B175" i="33"/>
  <c r="G175" i="33"/>
  <c r="B176" i="33"/>
  <c r="G176" i="33"/>
  <c r="Q161" i="33"/>
  <c r="Q162" i="33"/>
  <c r="Q163" i="33"/>
  <c r="Q164" i="33"/>
  <c r="Q165" i="33"/>
  <c r="Q166" i="33"/>
  <c r="Q167" i="33"/>
  <c r="O161" i="33"/>
  <c r="O162" i="33"/>
  <c r="O163" i="33"/>
  <c r="O164" i="33"/>
  <c r="O165" i="33"/>
  <c r="O166" i="33"/>
  <c r="O167" i="33"/>
  <c r="M161" i="33"/>
  <c r="M162" i="33"/>
  <c r="M163" i="33"/>
  <c r="M164" i="33"/>
  <c r="M165" i="33"/>
  <c r="M166" i="33"/>
  <c r="M167" i="33"/>
  <c r="K161" i="33"/>
  <c r="K162" i="33"/>
  <c r="K163" i="33"/>
  <c r="K164" i="33"/>
  <c r="K165" i="33"/>
  <c r="K166" i="33"/>
  <c r="K167" i="33"/>
  <c r="I161" i="33"/>
  <c r="I162" i="33"/>
  <c r="I163" i="33"/>
  <c r="I164" i="33"/>
  <c r="I165" i="33"/>
  <c r="I166" i="33"/>
  <c r="I167" i="33"/>
  <c r="B161" i="33"/>
  <c r="G161" i="33"/>
  <c r="B162" i="33"/>
  <c r="G162" i="33"/>
  <c r="B163" i="33"/>
  <c r="G163" i="33"/>
  <c r="B164" i="33"/>
  <c r="G164" i="33"/>
  <c r="B165" i="33"/>
  <c r="G165" i="33"/>
  <c r="B166" i="33"/>
  <c r="G166" i="33"/>
  <c r="B167" i="33"/>
  <c r="G167" i="33"/>
  <c r="Q156" i="33"/>
  <c r="O156" i="33"/>
  <c r="M156" i="33"/>
  <c r="K156" i="33"/>
  <c r="I156" i="33"/>
  <c r="B156" i="33"/>
  <c r="G156" i="33"/>
  <c r="Q150" i="33"/>
  <c r="Q151" i="33"/>
  <c r="O150" i="33"/>
  <c r="O151" i="33"/>
  <c r="M150" i="33"/>
  <c r="M151" i="33"/>
  <c r="K150" i="33"/>
  <c r="K151" i="33"/>
  <c r="I150" i="33"/>
  <c r="I151" i="33"/>
  <c r="B150" i="33"/>
  <c r="G150" i="33"/>
  <c r="B151" i="33"/>
  <c r="G151" i="33"/>
  <c r="Q138" i="33"/>
  <c r="Q139" i="33"/>
  <c r="Q140" i="33"/>
  <c r="Q141" i="33"/>
  <c r="Q142" i="33"/>
  <c r="Q143" i="33"/>
  <c r="Q144" i="33"/>
  <c r="Q145" i="33"/>
  <c r="O138" i="33"/>
  <c r="O139" i="33"/>
  <c r="O140" i="33"/>
  <c r="O141" i="33"/>
  <c r="O142" i="33"/>
  <c r="O143" i="33"/>
  <c r="O144" i="33"/>
  <c r="O145" i="33"/>
  <c r="M138" i="33"/>
  <c r="M139" i="33"/>
  <c r="M140" i="33"/>
  <c r="M141" i="33"/>
  <c r="M142" i="33"/>
  <c r="M143" i="33"/>
  <c r="M144" i="33"/>
  <c r="M145" i="33"/>
  <c r="K138" i="33"/>
  <c r="K139" i="33"/>
  <c r="K140" i="33"/>
  <c r="K141" i="33"/>
  <c r="K142" i="33"/>
  <c r="K143" i="33"/>
  <c r="K144" i="33"/>
  <c r="K145" i="33"/>
  <c r="I138" i="33"/>
  <c r="I139" i="33"/>
  <c r="I140" i="33"/>
  <c r="I141" i="33"/>
  <c r="I142" i="33"/>
  <c r="I143" i="33"/>
  <c r="I144" i="33"/>
  <c r="I145" i="33"/>
  <c r="B138" i="33"/>
  <c r="G138" i="33"/>
  <c r="B139" i="33"/>
  <c r="G139" i="33"/>
  <c r="B140" i="33"/>
  <c r="G140" i="33"/>
  <c r="B141" i="33"/>
  <c r="G141" i="33"/>
  <c r="B142" i="33"/>
  <c r="G142" i="33"/>
  <c r="B143" i="33"/>
  <c r="G143" i="33"/>
  <c r="B144" i="33"/>
  <c r="G144" i="33"/>
  <c r="B145" i="33"/>
  <c r="G145" i="33"/>
  <c r="Q129" i="33"/>
  <c r="Q130" i="33"/>
  <c r="Q131" i="33"/>
  <c r="Q132" i="33"/>
  <c r="Q133" i="33"/>
  <c r="O129" i="33"/>
  <c r="O130" i="33"/>
  <c r="O131" i="33"/>
  <c r="O132" i="33"/>
  <c r="O133" i="33"/>
  <c r="M129" i="33"/>
  <c r="M130" i="33"/>
  <c r="M131" i="33"/>
  <c r="M132" i="33"/>
  <c r="M133" i="33"/>
  <c r="K129" i="33"/>
  <c r="K130" i="33"/>
  <c r="K131" i="33"/>
  <c r="K132" i="33"/>
  <c r="K133" i="33"/>
  <c r="I129" i="33"/>
  <c r="I130" i="33"/>
  <c r="I131" i="33"/>
  <c r="I132" i="33"/>
  <c r="I133" i="33"/>
  <c r="B129" i="33"/>
  <c r="G129" i="33"/>
  <c r="B130" i="33"/>
  <c r="G130" i="33"/>
  <c r="B131" i="33"/>
  <c r="G131" i="33"/>
  <c r="B132" i="33"/>
  <c r="G132" i="33"/>
  <c r="B133" i="33"/>
  <c r="G133" i="33"/>
  <c r="B120" i="33"/>
  <c r="G120" i="33"/>
  <c r="B121" i="33"/>
  <c r="G121" i="33"/>
  <c r="B122" i="33"/>
  <c r="G122" i="33"/>
  <c r="B123" i="33"/>
  <c r="G123" i="33"/>
  <c r="B124" i="33"/>
  <c r="G124" i="33"/>
  <c r="Q120" i="33"/>
  <c r="Q121" i="33"/>
  <c r="Q122" i="33"/>
  <c r="Q123" i="33"/>
  <c r="Q124" i="33"/>
  <c r="O120" i="33"/>
  <c r="O121" i="33"/>
  <c r="O122" i="33"/>
  <c r="O123" i="33"/>
  <c r="O124" i="33"/>
  <c r="M120" i="33"/>
  <c r="M121" i="33"/>
  <c r="M122" i="33"/>
  <c r="M123" i="33"/>
  <c r="M124" i="33"/>
  <c r="K120" i="33"/>
  <c r="K121" i="33"/>
  <c r="K122" i="33"/>
  <c r="K123" i="33"/>
  <c r="K124" i="33"/>
  <c r="I120" i="33"/>
  <c r="I121" i="33"/>
  <c r="I122" i="33"/>
  <c r="I123" i="33"/>
  <c r="I124" i="33"/>
  <c r="Q110" i="33"/>
  <c r="Q111" i="33"/>
  <c r="Q112" i="33"/>
  <c r="Q113" i="33"/>
  <c r="Q114" i="33"/>
  <c r="Q115" i="33"/>
  <c r="O110" i="33"/>
  <c r="O111" i="33"/>
  <c r="O112" i="33"/>
  <c r="O113" i="33"/>
  <c r="O114" i="33"/>
  <c r="O115" i="33"/>
  <c r="M110" i="33"/>
  <c r="M111" i="33"/>
  <c r="M112" i="33"/>
  <c r="M113" i="33"/>
  <c r="M114" i="33"/>
  <c r="M115" i="33"/>
  <c r="K110" i="33"/>
  <c r="K111" i="33"/>
  <c r="K112" i="33"/>
  <c r="K113" i="33"/>
  <c r="K114" i="33"/>
  <c r="K115" i="33"/>
  <c r="I110" i="33"/>
  <c r="I111" i="33"/>
  <c r="I112" i="33"/>
  <c r="I113" i="33"/>
  <c r="I114" i="33"/>
  <c r="I115" i="33"/>
  <c r="B110" i="33"/>
  <c r="G110" i="33"/>
  <c r="B111" i="33"/>
  <c r="G111" i="33"/>
  <c r="B112" i="33"/>
  <c r="G112" i="33"/>
  <c r="B113" i="33"/>
  <c r="G113" i="33"/>
  <c r="B114" i="33"/>
  <c r="G114" i="33"/>
  <c r="B115" i="33"/>
  <c r="G115" i="33"/>
  <c r="B102" i="33"/>
  <c r="B93" i="33"/>
  <c r="B94" i="33"/>
  <c r="B95" i="33"/>
  <c r="B96" i="33"/>
  <c r="B97" i="33"/>
  <c r="B76" i="33"/>
  <c r="B77" i="33"/>
  <c r="B78" i="33"/>
  <c r="B79" i="33"/>
  <c r="B80" i="33"/>
  <c r="B66" i="33"/>
  <c r="B67" i="33"/>
  <c r="B68" i="33"/>
  <c r="B69" i="33"/>
  <c r="B70" i="33"/>
  <c r="B71" i="33"/>
  <c r="B53" i="33"/>
  <c r="B54" i="33"/>
  <c r="B55" i="33"/>
  <c r="B56" i="33"/>
  <c r="B57" i="33"/>
  <c r="B58" i="33"/>
  <c r="B59" i="33"/>
  <c r="B60" i="33"/>
  <c r="B45" i="33"/>
  <c r="B46" i="33"/>
  <c r="B47" i="33"/>
  <c r="B48" i="33"/>
  <c r="B33" i="33"/>
  <c r="B34" i="33"/>
  <c r="B35" i="33"/>
  <c r="B36" i="33"/>
  <c r="B37" i="33"/>
  <c r="B38" i="33"/>
  <c r="B19" i="33"/>
  <c r="B20" i="33"/>
  <c r="B21" i="33"/>
  <c r="B22" i="33"/>
  <c r="B23" i="33"/>
  <c r="B24" i="33"/>
  <c r="B25" i="33"/>
  <c r="B26" i="33"/>
  <c r="B27" i="33"/>
  <c r="B28" i="33"/>
  <c r="B6" i="33"/>
  <c r="B7" i="33"/>
  <c r="B8" i="33"/>
  <c r="B9" i="33"/>
  <c r="B10" i="33"/>
  <c r="B11" i="33"/>
  <c r="B12" i="33"/>
  <c r="B13" i="33"/>
  <c r="B14" i="33"/>
  <c r="AA83" i="33"/>
  <c r="Q102" i="33"/>
  <c r="O102" i="33"/>
  <c r="M102" i="33"/>
  <c r="K102" i="33"/>
  <c r="I102" i="33"/>
  <c r="Q93" i="33"/>
  <c r="Q94" i="33"/>
  <c r="Q95" i="33"/>
  <c r="Q96" i="33"/>
  <c r="Q97" i="33"/>
  <c r="O93" i="33"/>
  <c r="O94" i="33"/>
  <c r="O95" i="33"/>
  <c r="O96" i="33"/>
  <c r="O97" i="33"/>
  <c r="M93" i="33"/>
  <c r="M94" i="33"/>
  <c r="M95" i="33"/>
  <c r="M96" i="33"/>
  <c r="M97" i="33"/>
  <c r="K93" i="33"/>
  <c r="K94" i="33"/>
  <c r="K95" i="33"/>
  <c r="K96" i="33"/>
  <c r="K97" i="33"/>
  <c r="I93" i="33"/>
  <c r="I94" i="33"/>
  <c r="I95" i="33"/>
  <c r="I96" i="33"/>
  <c r="I97" i="33"/>
  <c r="G93" i="33"/>
  <c r="G94" i="33"/>
  <c r="G95" i="33"/>
  <c r="G96" i="33"/>
  <c r="G97" i="33"/>
  <c r="Q76" i="33"/>
  <c r="Q77" i="33"/>
  <c r="Q78" i="33"/>
  <c r="Q79" i="33"/>
  <c r="Q80" i="33"/>
  <c r="Q81" i="33"/>
  <c r="O76" i="33"/>
  <c r="O77" i="33"/>
  <c r="O78" i="33"/>
  <c r="O79" i="33"/>
  <c r="O80" i="33"/>
  <c r="O81" i="33"/>
  <c r="M76" i="33"/>
  <c r="M77" i="33"/>
  <c r="M78" i="33"/>
  <c r="M79" i="33"/>
  <c r="M80" i="33"/>
  <c r="M81" i="33"/>
  <c r="K76" i="33"/>
  <c r="K77" i="33"/>
  <c r="K78" i="33"/>
  <c r="K79" i="33"/>
  <c r="K80" i="33"/>
  <c r="K81" i="33"/>
  <c r="I76" i="33"/>
  <c r="I77" i="33"/>
  <c r="I78" i="33"/>
  <c r="I79" i="33"/>
  <c r="I80" i="33"/>
  <c r="I81" i="33"/>
  <c r="G76" i="33"/>
  <c r="G77" i="33"/>
  <c r="G78" i="33"/>
  <c r="G79" i="33"/>
  <c r="G80" i="33"/>
  <c r="G81" i="33"/>
  <c r="Q66" i="33"/>
  <c r="Q67" i="33"/>
  <c r="Q68" i="33"/>
  <c r="Q69" i="33"/>
  <c r="Q70" i="33"/>
  <c r="Q71" i="33"/>
  <c r="O66" i="33"/>
  <c r="O67" i="33"/>
  <c r="O68" i="33"/>
  <c r="O69" i="33"/>
  <c r="O70" i="33"/>
  <c r="O71" i="33"/>
  <c r="K66" i="33"/>
  <c r="K67" i="33"/>
  <c r="K68" i="33"/>
  <c r="K69" i="33"/>
  <c r="K70" i="33"/>
  <c r="K71" i="33"/>
  <c r="I66" i="33"/>
  <c r="I67" i="33"/>
  <c r="I68" i="33"/>
  <c r="I69" i="33"/>
  <c r="I70" i="33"/>
  <c r="I71" i="33"/>
  <c r="G66" i="33"/>
  <c r="G67" i="33"/>
  <c r="G68" i="33"/>
  <c r="G69" i="33"/>
  <c r="G70" i="33"/>
  <c r="G71" i="33"/>
  <c r="K53" i="33"/>
  <c r="K54" i="33"/>
  <c r="K55" i="33"/>
  <c r="K56" i="33"/>
  <c r="K57" i="33"/>
  <c r="K58" i="33"/>
  <c r="K59" i="33"/>
  <c r="K60" i="33"/>
  <c r="I53" i="33"/>
  <c r="I54" i="33"/>
  <c r="I55" i="33"/>
  <c r="I56" i="33"/>
  <c r="I57" i="33"/>
  <c r="I58" i="33"/>
  <c r="I59" i="33"/>
  <c r="I60" i="33"/>
  <c r="G53" i="33"/>
  <c r="G54" i="33"/>
  <c r="G55" i="33"/>
  <c r="G56" i="33"/>
  <c r="G57" i="33"/>
  <c r="G58" i="33"/>
  <c r="G59" i="33"/>
  <c r="G60" i="33"/>
  <c r="K45" i="33"/>
  <c r="K46" i="33"/>
  <c r="K47" i="33"/>
  <c r="K48" i="33"/>
  <c r="I45" i="33"/>
  <c r="I46" i="33"/>
  <c r="I47" i="33"/>
  <c r="I48" i="33"/>
  <c r="G45" i="33"/>
  <c r="G46" i="33"/>
  <c r="G47" i="33"/>
  <c r="G48" i="33"/>
  <c r="M66" i="33"/>
  <c r="M67" i="33"/>
  <c r="M68" i="33"/>
  <c r="M69" i="33"/>
  <c r="M70" i="33"/>
  <c r="M71" i="33"/>
  <c r="Q53" i="33"/>
  <c r="Q54" i="33"/>
  <c r="Q55" i="33"/>
  <c r="Q56" i="33"/>
  <c r="Q57" i="33"/>
  <c r="Q58" i="33"/>
  <c r="Q59" i="33"/>
  <c r="Q60" i="33"/>
  <c r="O53" i="33"/>
  <c r="O54" i="33"/>
  <c r="O55" i="33"/>
  <c r="O56" i="33"/>
  <c r="O57" i="33"/>
  <c r="O58" i="33"/>
  <c r="O59" i="33"/>
  <c r="O60" i="33"/>
  <c r="M53" i="33"/>
  <c r="M54" i="33"/>
  <c r="M55" i="33"/>
  <c r="M56" i="33"/>
  <c r="M57" i="33"/>
  <c r="M58" i="33"/>
  <c r="M59" i="33"/>
  <c r="M60" i="33"/>
  <c r="Q45" i="33"/>
  <c r="Q46" i="33"/>
  <c r="Q47" i="33"/>
  <c r="Q48" i="33"/>
  <c r="O45" i="33"/>
  <c r="O46" i="33"/>
  <c r="O47" i="33"/>
  <c r="O48" i="33"/>
  <c r="M45" i="33"/>
  <c r="M46" i="33"/>
  <c r="M48" i="33"/>
  <c r="Q301" i="34"/>
  <c r="Q272" i="34"/>
  <c r="O268" i="34"/>
  <c r="P268" i="34" s="1"/>
  <c r="Q264" i="34"/>
  <c r="O258" i="34"/>
  <c r="P258" i="34" s="1"/>
  <c r="O257" i="34"/>
  <c r="P257" i="34" s="1"/>
  <c r="O234" i="34"/>
  <c r="P234" i="34" s="1"/>
  <c r="O195" i="34"/>
  <c r="P195" i="34" s="1"/>
  <c r="O193" i="34"/>
  <c r="P193" i="34" s="1"/>
  <c r="Q160" i="34"/>
  <c r="O156" i="34"/>
  <c r="P156" i="34" s="1"/>
  <c r="O127" i="34"/>
  <c r="P127" i="34" s="1"/>
  <c r="O123" i="34"/>
  <c r="P123" i="34" s="1"/>
  <c r="Q92" i="34"/>
  <c r="Q81" i="34"/>
  <c r="O80" i="34"/>
  <c r="P80" i="34" s="1"/>
  <c r="Q77" i="34"/>
  <c r="Q31" i="34"/>
  <c r="O28" i="34"/>
  <c r="P28" i="34" s="1"/>
  <c r="O24" i="34"/>
  <c r="P24" i="34" s="1"/>
  <c r="Q22" i="34"/>
  <c r="Q10" i="34"/>
  <c r="AA202" i="33"/>
  <c r="AA200" i="33"/>
  <c r="AA198" i="33"/>
  <c r="AA197" i="33"/>
  <c r="AA196" i="33"/>
  <c r="AA194" i="33"/>
  <c r="AA193" i="33"/>
  <c r="AA105" i="33"/>
  <c r="AA104" i="33"/>
  <c r="AA103" i="33"/>
  <c r="R8" i="24"/>
  <c r="R7" i="24"/>
  <c r="R8" i="23"/>
  <c r="R7" i="23"/>
  <c r="Q16" i="22"/>
  <c r="R16" i="22" s="1"/>
  <c r="Q15" i="22"/>
  <c r="R15" i="22" s="1"/>
  <c r="Q9" i="22"/>
  <c r="R9" i="22" s="1"/>
  <c r="Q8" i="22"/>
  <c r="R8" i="22" s="1"/>
  <c r="Q7" i="22"/>
  <c r="R7" i="22" s="1"/>
  <c r="AA24" i="21"/>
  <c r="AA23" i="21"/>
  <c r="AA22" i="21"/>
  <c r="AA21" i="21"/>
  <c r="AA20" i="21"/>
  <c r="AA14" i="21"/>
  <c r="AB14" i="21" s="1"/>
  <c r="AA13" i="21"/>
  <c r="AB13" i="21" s="1"/>
  <c r="AA12" i="21"/>
  <c r="AB12" i="21" s="1"/>
  <c r="AA11" i="21"/>
  <c r="AB11" i="21" s="1"/>
  <c r="AA10" i="21"/>
  <c r="AB10" i="21" s="1"/>
  <c r="AA9" i="21"/>
  <c r="AB9" i="21" s="1"/>
  <c r="AA8" i="21"/>
  <c r="AB8" i="21" s="1"/>
  <c r="AA7" i="21"/>
  <c r="AB7" i="21" s="1"/>
  <c r="U53" i="32"/>
  <c r="V53" i="32" s="1"/>
  <c r="U59" i="32"/>
  <c r="V59" i="32" s="1"/>
  <c r="U58" i="32"/>
  <c r="V58" i="32" s="1"/>
  <c r="U57" i="32"/>
  <c r="V57" i="32" s="1"/>
  <c r="U56" i="32"/>
  <c r="V56" i="32" s="1"/>
  <c r="U55" i="32"/>
  <c r="V55" i="32" s="1"/>
  <c r="U54" i="32"/>
  <c r="V54" i="32" s="1"/>
  <c r="AA47" i="32"/>
  <c r="AB47" i="32" s="1"/>
  <c r="AA46" i="32"/>
  <c r="AB46" i="32" s="1"/>
  <c r="AA45" i="32"/>
  <c r="AB45" i="32" s="1"/>
  <c r="AA44" i="32"/>
  <c r="AB44" i="32" s="1"/>
  <c r="AA43" i="32"/>
  <c r="AB43" i="32" s="1"/>
  <c r="AA42" i="32"/>
  <c r="AB42" i="32" s="1"/>
  <c r="AA41" i="32"/>
  <c r="AB41" i="32" s="1"/>
  <c r="AA40" i="32"/>
  <c r="AB40" i="32" s="1"/>
  <c r="AA39" i="32"/>
  <c r="AB39" i="32" s="1"/>
  <c r="AA38" i="32"/>
  <c r="AB38" i="32" s="1"/>
  <c r="AA37" i="32"/>
  <c r="AB37" i="32" s="1"/>
  <c r="AA36" i="32"/>
  <c r="AB36" i="32" s="1"/>
  <c r="U20" i="32"/>
  <c r="U18" i="32"/>
  <c r="U17" i="32"/>
  <c r="U16" i="32"/>
  <c r="V15" i="32"/>
  <c r="V14" i="32"/>
  <c r="V13" i="32"/>
  <c r="V11" i="32"/>
  <c r="V8" i="32"/>
  <c r="U7" i="32"/>
  <c r="AA22" i="31"/>
  <c r="AB22" i="31" s="1"/>
  <c r="AA21" i="31"/>
  <c r="AB21" i="31" s="1"/>
  <c r="AA20" i="31"/>
  <c r="AB20" i="31" s="1"/>
  <c r="AB19" i="31"/>
  <c r="AB18" i="31"/>
  <c r="AB17" i="31"/>
  <c r="AB16" i="31"/>
  <c r="AB15" i="31"/>
  <c r="AB14" i="31"/>
  <c r="AB13" i="31"/>
  <c r="U7" i="31"/>
  <c r="V7" i="31" s="1"/>
  <c r="AA21" i="14"/>
  <c r="AB21" i="14" s="1"/>
  <c r="AA20" i="14"/>
  <c r="AB20" i="14" s="1"/>
  <c r="AA19" i="14"/>
  <c r="AB19" i="14" s="1"/>
  <c r="AA18" i="14"/>
  <c r="AB18" i="14" s="1"/>
  <c r="AA17" i="14"/>
  <c r="AB17" i="14" s="1"/>
  <c r="AA16" i="14"/>
  <c r="AB16" i="14" s="1"/>
  <c r="AA15" i="14"/>
  <c r="AB15" i="14" s="1"/>
  <c r="U9" i="14"/>
  <c r="U8" i="14"/>
  <c r="U7" i="14"/>
  <c r="AA24" i="13"/>
  <c r="AB24" i="13" s="1"/>
  <c r="AA23" i="13"/>
  <c r="AB23" i="13" s="1"/>
  <c r="AA22" i="13"/>
  <c r="AB22" i="13" s="1"/>
  <c r="AA21" i="13"/>
  <c r="AB21" i="13" s="1"/>
  <c r="AA20" i="13"/>
  <c r="AB20" i="13" s="1"/>
  <c r="AA19" i="13"/>
  <c r="AB19" i="13" s="1"/>
  <c r="AA18" i="13"/>
  <c r="AB18" i="13" s="1"/>
  <c r="AA17" i="13"/>
  <c r="AB17" i="13" s="1"/>
  <c r="U11" i="13"/>
  <c r="V11" i="13" s="1"/>
  <c r="U10" i="13"/>
  <c r="V10" i="13" s="1"/>
  <c r="U9" i="13"/>
  <c r="V9" i="13" s="1"/>
  <c r="U8" i="13"/>
  <c r="V8" i="13" s="1"/>
  <c r="U7" i="13"/>
  <c r="V7" i="13" s="1"/>
  <c r="AA25" i="20"/>
  <c r="AB25" i="20" s="1"/>
  <c r="AA24" i="20"/>
  <c r="AB24" i="20" s="1"/>
  <c r="AA23" i="20"/>
  <c r="AB23" i="20" s="1"/>
  <c r="AA22" i="20"/>
  <c r="AB22" i="20" s="1"/>
  <c r="AA21" i="20"/>
  <c r="AB21" i="20" s="1"/>
  <c r="AA20" i="20"/>
  <c r="AB20" i="20" s="1"/>
  <c r="AA19" i="20"/>
  <c r="AB19" i="20" s="1"/>
  <c r="U13" i="20"/>
  <c r="V13" i="20" s="1"/>
  <c r="U12" i="20"/>
  <c r="V12" i="20" s="1"/>
  <c r="U11" i="20"/>
  <c r="V11" i="20" s="1"/>
  <c r="U10" i="20"/>
  <c r="V10" i="20" s="1"/>
  <c r="U9" i="20"/>
  <c r="V9" i="20" s="1"/>
  <c r="U8" i="20"/>
  <c r="V8" i="20" s="1"/>
  <c r="U7" i="20"/>
  <c r="V7" i="20" s="1"/>
  <c r="AA17" i="29"/>
  <c r="AB17" i="29" s="1"/>
  <c r="AA16" i="29"/>
  <c r="AB16" i="29" s="1"/>
  <c r="AA15" i="29"/>
  <c r="AB15" i="29" s="1"/>
  <c r="AA14" i="29"/>
  <c r="AB14" i="29" s="1"/>
  <c r="AA13" i="29"/>
  <c r="AB13" i="29" s="1"/>
  <c r="U7" i="29"/>
  <c r="V7" i="29" s="1"/>
  <c r="AA24" i="30"/>
  <c r="AB24" i="30" s="1"/>
  <c r="AA23" i="30"/>
  <c r="AB23" i="30" s="1"/>
  <c r="AA22" i="30"/>
  <c r="AB22" i="30" s="1"/>
  <c r="AA21" i="30"/>
  <c r="AB21" i="30" s="1"/>
  <c r="AA20" i="30"/>
  <c r="AB20" i="30" s="1"/>
  <c r="AA19" i="30"/>
  <c r="AB19" i="30" s="1"/>
  <c r="AA18" i="30"/>
  <c r="AB18" i="30" s="1"/>
  <c r="AA17" i="30"/>
  <c r="AB17" i="30" s="1"/>
  <c r="AA16" i="30"/>
  <c r="AB16" i="30" s="1"/>
  <c r="AA15" i="30"/>
  <c r="AB15" i="30" s="1"/>
  <c r="U8" i="30"/>
  <c r="V8" i="30" s="1"/>
  <c r="U7" i="30"/>
  <c r="V7" i="30" s="1"/>
  <c r="AA32" i="12"/>
  <c r="AB32" i="12" s="1"/>
  <c r="AA31" i="12"/>
  <c r="AB31" i="12" s="1"/>
  <c r="AA30" i="12"/>
  <c r="AB30" i="12" s="1"/>
  <c r="AA29" i="12"/>
  <c r="AB29" i="12" s="1"/>
  <c r="AA28" i="12"/>
  <c r="AB28" i="12" s="1"/>
  <c r="AA27" i="12"/>
  <c r="AB27" i="12" s="1"/>
  <c r="AA26" i="12"/>
  <c r="AB26" i="12" s="1"/>
  <c r="AA25" i="12"/>
  <c r="AB25" i="12" s="1"/>
  <c r="AA24" i="12"/>
  <c r="AB24" i="12" s="1"/>
  <c r="AA23" i="12"/>
  <c r="AB23" i="12" s="1"/>
  <c r="AA22" i="12"/>
  <c r="AB22" i="12" s="1"/>
  <c r="AA21" i="12"/>
  <c r="AB21" i="12" s="1"/>
  <c r="AA20" i="12"/>
  <c r="AB20" i="12" s="1"/>
  <c r="U14" i="12"/>
  <c r="V14" i="12" s="1"/>
  <c r="U13" i="12"/>
  <c r="V13" i="12" s="1"/>
  <c r="U12" i="12"/>
  <c r="V12" i="12" s="1"/>
  <c r="U11" i="12"/>
  <c r="V11" i="12" s="1"/>
  <c r="U10" i="12"/>
  <c r="V10" i="12" s="1"/>
  <c r="U9" i="12"/>
  <c r="V9" i="12" s="1"/>
  <c r="U8" i="12"/>
  <c r="V8" i="12" s="1"/>
  <c r="U7" i="12"/>
  <c r="V7" i="12" s="1"/>
  <c r="AA23" i="11"/>
  <c r="AB23" i="11" s="1"/>
  <c r="AA22" i="11"/>
  <c r="AB22" i="11" s="1"/>
  <c r="AA21" i="11"/>
  <c r="AB21" i="11" s="1"/>
  <c r="AA20" i="11"/>
  <c r="AB20" i="11" s="1"/>
  <c r="AA19" i="11"/>
  <c r="AB19" i="11" s="1"/>
  <c r="AA18" i="11"/>
  <c r="AB18" i="11" s="1"/>
  <c r="AA17" i="11"/>
  <c r="AB17" i="11" s="1"/>
  <c r="V11" i="11"/>
  <c r="V10" i="11"/>
  <c r="V9" i="11"/>
  <c r="U8" i="11"/>
  <c r="V8" i="11" s="1"/>
  <c r="U7" i="11"/>
  <c r="V7" i="11" s="1"/>
  <c r="AA24" i="10"/>
  <c r="AB24" i="10" s="1"/>
  <c r="AA23" i="10"/>
  <c r="AB23" i="10" s="1"/>
  <c r="AA22" i="10"/>
  <c r="AB22" i="10" s="1"/>
  <c r="AA21" i="10"/>
  <c r="AB21" i="10" s="1"/>
  <c r="AA20" i="10"/>
  <c r="AB20" i="10" s="1"/>
  <c r="AA19" i="10"/>
  <c r="AB19" i="10" s="1"/>
  <c r="AA18" i="10"/>
  <c r="AB18" i="10" s="1"/>
  <c r="AA17" i="10"/>
  <c r="AB17" i="10" s="1"/>
  <c r="U11" i="10"/>
  <c r="V11" i="10" s="1"/>
  <c r="U10" i="10"/>
  <c r="V10" i="10" s="1"/>
  <c r="U9" i="10"/>
  <c r="V9" i="10" s="1"/>
  <c r="U8" i="10"/>
  <c r="V8" i="10" s="1"/>
  <c r="U7" i="10"/>
  <c r="V7" i="10" s="1"/>
  <c r="AA27" i="9"/>
  <c r="AB27" i="9" s="1"/>
  <c r="AA26" i="9"/>
  <c r="AB26" i="9" s="1"/>
  <c r="AA25" i="9"/>
  <c r="AB25" i="9" s="1"/>
  <c r="AA24" i="9"/>
  <c r="AB24" i="9" s="1"/>
  <c r="AA23" i="9"/>
  <c r="AB23" i="9" s="1"/>
  <c r="AA22" i="9"/>
  <c r="AB22" i="9" s="1"/>
  <c r="AA21" i="9"/>
  <c r="AB21" i="9" s="1"/>
  <c r="AA20" i="9"/>
  <c r="AB20" i="9" s="1"/>
  <c r="AA19" i="9"/>
  <c r="AB19" i="9" s="1"/>
  <c r="AA18" i="9"/>
  <c r="AB18" i="9" s="1"/>
  <c r="U12" i="9"/>
  <c r="V12" i="9" s="1"/>
  <c r="U11" i="9"/>
  <c r="V11" i="9" s="1"/>
  <c r="U10" i="9"/>
  <c r="V10" i="9" s="1"/>
  <c r="U9" i="9"/>
  <c r="V9" i="9" s="1"/>
  <c r="U8" i="9"/>
  <c r="V8" i="9" s="1"/>
  <c r="U7" i="9"/>
  <c r="V7" i="9" s="1"/>
  <c r="AA21" i="25"/>
  <c r="AB21" i="25" s="1"/>
  <c r="AA19" i="25"/>
  <c r="AB19" i="25" s="1"/>
  <c r="AA18" i="25"/>
  <c r="AB18" i="25" s="1"/>
  <c r="AA17" i="25"/>
  <c r="AB17" i="25" s="1"/>
  <c r="AA16" i="25"/>
  <c r="AB16" i="25" s="1"/>
  <c r="U10" i="25"/>
  <c r="V10" i="25" s="1"/>
  <c r="U9" i="25"/>
  <c r="V9" i="25" s="1"/>
  <c r="U8" i="25"/>
  <c r="V8" i="25" s="1"/>
  <c r="U7" i="25"/>
  <c r="V7" i="25" s="1"/>
  <c r="AA26" i="8"/>
  <c r="AB26" i="8" s="1"/>
  <c r="AA25" i="8"/>
  <c r="AB25" i="8" s="1"/>
  <c r="AA24" i="8"/>
  <c r="AB24" i="8" s="1"/>
  <c r="AA23" i="8"/>
  <c r="AB23" i="8" s="1"/>
  <c r="AA22" i="8"/>
  <c r="AB22" i="8" s="1"/>
  <c r="AA21" i="8"/>
  <c r="AB21" i="8" s="1"/>
  <c r="AA20" i="8"/>
  <c r="AB20" i="8" s="1"/>
  <c r="AA19" i="8"/>
  <c r="AB19" i="8" s="1"/>
  <c r="AA18" i="8"/>
  <c r="AB18" i="8" s="1"/>
  <c r="AA17" i="8"/>
  <c r="AB17" i="8" s="1"/>
  <c r="U11" i="8"/>
  <c r="V11" i="8" s="1"/>
  <c r="U10" i="8"/>
  <c r="V10" i="8" s="1"/>
  <c r="U9" i="8"/>
  <c r="V9" i="8" s="1"/>
  <c r="U8" i="8"/>
  <c r="V8" i="8" s="1"/>
  <c r="U7" i="8"/>
  <c r="V7" i="8" s="1"/>
  <c r="AA46" i="7"/>
  <c r="AB46" i="7" s="1"/>
  <c r="AA45" i="7"/>
  <c r="AB45" i="7" s="1"/>
  <c r="AA44" i="7"/>
  <c r="AB44" i="7" s="1"/>
  <c r="AA43" i="7"/>
  <c r="AB43" i="7" s="1"/>
  <c r="AA42" i="7"/>
  <c r="AB42" i="7" s="1"/>
  <c r="AA41" i="7"/>
  <c r="AB41" i="7" s="1"/>
  <c r="AA40" i="7"/>
  <c r="AB40" i="7" s="1"/>
  <c r="AA39" i="7"/>
  <c r="AB39" i="7" s="1"/>
  <c r="AA38" i="7"/>
  <c r="AB38" i="7" s="1"/>
  <c r="AA37" i="7"/>
  <c r="AB37" i="7" s="1"/>
  <c r="AA36" i="7"/>
  <c r="AB36" i="7" s="1"/>
  <c r="AA35" i="7"/>
  <c r="AB35" i="7" s="1"/>
  <c r="AA34" i="7"/>
  <c r="AB34" i="7" s="1"/>
  <c r="AA33" i="7"/>
  <c r="AB33" i="7" s="1"/>
  <c r="AA32" i="7"/>
  <c r="AB32" i="7" s="1"/>
  <c r="U12" i="7"/>
  <c r="U11" i="7"/>
  <c r="V11" i="7" s="1"/>
  <c r="U10" i="7"/>
  <c r="V10" i="7" s="1"/>
  <c r="U9" i="7"/>
  <c r="V9" i="7" s="1"/>
  <c r="U8" i="7"/>
  <c r="V8" i="7" s="1"/>
  <c r="U7" i="7"/>
  <c r="V7" i="7" s="1"/>
  <c r="AA33" i="6"/>
  <c r="AB33" i="6" s="1"/>
  <c r="AA32" i="6"/>
  <c r="AB32" i="6" s="1"/>
  <c r="AA31" i="6"/>
  <c r="AB31" i="6" s="1"/>
  <c r="AA30" i="6"/>
  <c r="AB30" i="6" s="1"/>
  <c r="AA29" i="6"/>
  <c r="AB29" i="6" s="1"/>
  <c r="AA28" i="6"/>
  <c r="AB28" i="6" s="1"/>
  <c r="AA27" i="6"/>
  <c r="AB27" i="6" s="1"/>
  <c r="AA26" i="6"/>
  <c r="AB26" i="6" s="1"/>
  <c r="AA25" i="6"/>
  <c r="AB25" i="6" s="1"/>
  <c r="AA24" i="6"/>
  <c r="AB24" i="6" s="1"/>
  <c r="AA23" i="6"/>
  <c r="AB23" i="6" s="1"/>
  <c r="AA22" i="6"/>
  <c r="AB22" i="6" s="1"/>
  <c r="AA21" i="6"/>
  <c r="AB21" i="6" s="1"/>
  <c r="AA20" i="6"/>
  <c r="AB20" i="6" s="1"/>
  <c r="AA19" i="6"/>
  <c r="AB19" i="6" s="1"/>
  <c r="AA18" i="6"/>
  <c r="AB18" i="6" s="1"/>
  <c r="U12" i="6"/>
  <c r="V12" i="6" s="1"/>
  <c r="V11" i="6"/>
  <c r="U10" i="6"/>
  <c r="V10" i="6" s="1"/>
  <c r="U9" i="6"/>
  <c r="V9" i="6" s="1"/>
  <c r="U8" i="6"/>
  <c r="V8" i="6" s="1"/>
  <c r="U7" i="6"/>
  <c r="V7" i="6" s="1"/>
  <c r="AA28" i="19"/>
  <c r="AB28" i="19" s="1"/>
  <c r="AA27" i="19"/>
  <c r="AB27" i="19" s="1"/>
  <c r="AA26" i="19"/>
  <c r="AB26" i="19" s="1"/>
  <c r="AA25" i="19"/>
  <c r="AB25" i="19" s="1"/>
  <c r="AA24" i="19"/>
  <c r="AB24" i="19" s="1"/>
  <c r="AA23" i="19"/>
  <c r="AB23" i="19" s="1"/>
  <c r="AA22" i="19"/>
  <c r="AB22" i="19" s="1"/>
  <c r="AA21" i="19"/>
  <c r="AB21" i="19" s="1"/>
  <c r="U14" i="19"/>
  <c r="V14" i="19" s="1"/>
  <c r="U13" i="19"/>
  <c r="V13" i="19" s="1"/>
  <c r="U12" i="19"/>
  <c r="V12" i="19" s="1"/>
  <c r="U11" i="19"/>
  <c r="V11" i="19" s="1"/>
  <c r="U10" i="19"/>
  <c r="V10" i="19" s="1"/>
  <c r="U9" i="19"/>
  <c r="V9" i="19" s="1"/>
  <c r="U8" i="19"/>
  <c r="V8" i="19" s="1"/>
  <c r="U7" i="19"/>
  <c r="V7" i="19" s="1"/>
  <c r="AA32" i="5"/>
  <c r="AB32" i="5" s="1"/>
  <c r="AA31" i="5"/>
  <c r="AB31" i="5" s="1"/>
  <c r="AA30" i="5"/>
  <c r="AB30" i="5" s="1"/>
  <c r="AA29" i="5"/>
  <c r="AB29" i="5" s="1"/>
  <c r="AA28" i="5"/>
  <c r="AB28" i="5" s="1"/>
  <c r="AA27" i="5"/>
  <c r="AB27" i="5" s="1"/>
  <c r="AA26" i="5"/>
  <c r="AB26" i="5" s="1"/>
  <c r="AA25" i="5"/>
  <c r="AB25" i="5" s="1"/>
  <c r="AA24" i="5"/>
  <c r="AB24" i="5" s="1"/>
  <c r="AA23" i="5"/>
  <c r="AB23" i="5" s="1"/>
  <c r="AA22" i="5"/>
  <c r="AB22" i="5" s="1"/>
  <c r="AA21" i="5"/>
  <c r="AB21" i="5" s="1"/>
  <c r="AA20" i="5"/>
  <c r="AB20" i="5" s="1"/>
  <c r="AA19" i="5"/>
  <c r="AB19" i="5" s="1"/>
  <c r="AA18" i="5"/>
  <c r="AB18" i="5" s="1"/>
  <c r="U12" i="5"/>
  <c r="V12" i="5" s="1"/>
  <c r="U11" i="5"/>
  <c r="V11" i="5" s="1"/>
  <c r="U10" i="5"/>
  <c r="V10" i="5" s="1"/>
  <c r="U9" i="5"/>
  <c r="V9" i="5" s="1"/>
  <c r="U8" i="5"/>
  <c r="V8" i="5" s="1"/>
  <c r="U7" i="5"/>
  <c r="V7" i="5" s="1"/>
  <c r="AE32" i="4"/>
  <c r="AF32" i="4" s="1"/>
  <c r="AE31" i="4"/>
  <c r="AF31" i="4" s="1"/>
  <c r="AE30" i="4"/>
  <c r="AF30" i="4" s="1"/>
  <c r="AE29" i="4"/>
  <c r="AF29" i="4" s="1"/>
  <c r="AE28" i="4"/>
  <c r="AF28" i="4" s="1"/>
  <c r="AE27" i="4"/>
  <c r="AF27" i="4" s="1"/>
  <c r="AE26" i="4"/>
  <c r="AF26" i="4" s="1"/>
  <c r="AE25" i="4"/>
  <c r="AF25" i="4" s="1"/>
  <c r="AE24" i="4"/>
  <c r="AF24" i="4" s="1"/>
  <c r="AE23" i="4"/>
  <c r="AF23" i="4" s="1"/>
  <c r="AE22" i="4"/>
  <c r="AF22" i="4" s="1"/>
  <c r="AE21" i="4"/>
  <c r="AF21" i="4" s="1"/>
  <c r="AE20" i="4"/>
  <c r="AF20" i="4" s="1"/>
  <c r="AE19" i="4"/>
  <c r="AF19" i="4" s="1"/>
  <c r="AE18" i="4"/>
  <c r="AF18" i="4" s="1"/>
  <c r="AF7" i="4"/>
  <c r="AE33" i="3"/>
  <c r="AF33" i="3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33" i="2"/>
  <c r="AF33" i="2" s="1"/>
  <c r="AE32" i="2"/>
  <c r="AF32" i="2" s="1"/>
  <c r="AE31" i="2"/>
  <c r="AF31" i="2" s="1"/>
  <c r="AE30" i="2"/>
  <c r="AF30" i="2" s="1"/>
  <c r="AE29" i="2"/>
  <c r="AF29" i="2" s="1"/>
  <c r="AE28" i="2"/>
  <c r="AF28" i="2" s="1"/>
  <c r="AE27" i="2"/>
  <c r="AF27" i="2" s="1"/>
  <c r="AE26" i="2"/>
  <c r="AF26" i="2" s="1"/>
  <c r="AE25" i="2"/>
  <c r="AF25" i="2" s="1"/>
  <c r="AE24" i="2"/>
  <c r="AF24" i="2" s="1"/>
  <c r="AE23" i="2"/>
  <c r="AF23" i="2" s="1"/>
  <c r="AE22" i="2"/>
  <c r="AF22" i="2" s="1"/>
  <c r="AE21" i="2"/>
  <c r="AF21" i="2" s="1"/>
  <c r="AA54" i="33" l="1"/>
  <c r="Q257" i="34"/>
  <c r="Q125" i="34"/>
  <c r="Q193" i="34"/>
  <c r="O250" i="34"/>
  <c r="P250" i="34" s="1"/>
  <c r="O15" i="34"/>
  <c r="P15" i="34" s="1"/>
  <c r="O79" i="34"/>
  <c r="P79" i="34" s="1"/>
  <c r="Q123" i="34"/>
  <c r="Q78" i="34"/>
  <c r="O78" i="34"/>
  <c r="P78" i="34" s="1"/>
  <c r="O196" i="34"/>
  <c r="P196" i="34" s="1"/>
  <c r="Q253" i="34"/>
  <c r="O259" i="34"/>
  <c r="P259" i="34" s="1"/>
  <c r="Q290" i="34"/>
  <c r="Q296" i="34"/>
  <c r="Q302" i="34"/>
  <c r="O77" i="34"/>
  <c r="P77" i="34" s="1"/>
  <c r="Q121" i="34"/>
  <c r="Q148" i="34"/>
  <c r="O148" i="34"/>
  <c r="P148" i="34" s="1"/>
  <c r="O160" i="34"/>
  <c r="P160" i="34" s="1"/>
  <c r="Q199" i="34"/>
  <c r="Q233" i="34"/>
  <c r="O280" i="34"/>
  <c r="P280" i="34" s="1"/>
  <c r="Q76" i="34"/>
  <c r="O76" i="34"/>
  <c r="P76" i="34" s="1"/>
  <c r="O126" i="34"/>
  <c r="P126" i="34" s="1"/>
  <c r="Q147" i="34"/>
  <c r="O147" i="34"/>
  <c r="P147" i="34" s="1"/>
  <c r="Q159" i="34"/>
  <c r="O159" i="34"/>
  <c r="P159" i="34" s="1"/>
  <c r="O194" i="34"/>
  <c r="P194" i="34" s="1"/>
  <c r="O218" i="34"/>
  <c r="P218" i="34" s="1"/>
  <c r="Q232" i="34"/>
  <c r="O232" i="34"/>
  <c r="P232" i="34" s="1"/>
  <c r="Q251" i="34"/>
  <c r="Q119" i="34"/>
  <c r="O146" i="34"/>
  <c r="P146" i="34" s="1"/>
  <c r="Q158" i="34"/>
  <c r="Q231" i="34"/>
  <c r="O256" i="34"/>
  <c r="P256" i="34" s="1"/>
  <c r="O124" i="34"/>
  <c r="P124" i="34" s="1"/>
  <c r="Q145" i="34"/>
  <c r="O145" i="34"/>
  <c r="P145" i="34" s="1"/>
  <c r="Q157" i="34"/>
  <c r="O157" i="34"/>
  <c r="P157" i="34" s="1"/>
  <c r="Q230" i="34"/>
  <c r="O230" i="34"/>
  <c r="P230" i="34" s="1"/>
  <c r="O255" i="34"/>
  <c r="P255" i="34" s="1"/>
  <c r="Q15" i="34"/>
  <c r="Q289" i="34"/>
  <c r="Q144" i="34"/>
  <c r="O144" i="34"/>
  <c r="P144" i="34" s="1"/>
  <c r="Q156" i="34"/>
  <c r="Q197" i="34"/>
  <c r="O229" i="34"/>
  <c r="P229" i="34" s="1"/>
  <c r="O254" i="34"/>
  <c r="P254" i="34" s="1"/>
  <c r="Q252" i="34"/>
  <c r="Q295" i="34"/>
  <c r="Q143" i="34"/>
  <c r="O143" i="34"/>
  <c r="P143" i="34" s="1"/>
  <c r="Q155" i="34"/>
  <c r="O155" i="34"/>
  <c r="P155" i="34" s="1"/>
  <c r="Q196" i="34"/>
  <c r="O202" i="34"/>
  <c r="P202" i="34" s="1"/>
  <c r="Q228" i="34"/>
  <c r="O228" i="34"/>
  <c r="P228" i="34" s="1"/>
  <c r="Q259" i="34"/>
  <c r="O253" i="34"/>
  <c r="P253" i="34" s="1"/>
  <c r="O290" i="34"/>
  <c r="P290" i="34" s="1"/>
  <c r="O302" i="34"/>
  <c r="P302" i="34" s="1"/>
  <c r="R136" i="38"/>
  <c r="O132" i="34"/>
  <c r="P132" i="34" s="1"/>
  <c r="AB20" i="21"/>
  <c r="W245" i="33"/>
  <c r="X245" i="33" s="1"/>
  <c r="AB22" i="21"/>
  <c r="W247" i="33"/>
  <c r="X247" i="33" s="1"/>
  <c r="AB24" i="21"/>
  <c r="W249" i="33"/>
  <c r="X249" i="33" s="1"/>
  <c r="O105" i="34"/>
  <c r="P105" i="34" s="1"/>
  <c r="P75" i="37"/>
  <c r="V75" i="37"/>
  <c r="T75" i="37"/>
  <c r="X75" i="37"/>
  <c r="Z75" i="37"/>
  <c r="AB21" i="21"/>
  <c r="W246" i="33"/>
  <c r="X246" i="33" s="1"/>
  <c r="AB23" i="21"/>
  <c r="W248" i="33"/>
  <c r="X248" i="33" s="1"/>
  <c r="T14" i="33"/>
  <c r="X14" i="33"/>
  <c r="V14" i="33"/>
  <c r="V12" i="33"/>
  <c r="T12" i="33"/>
  <c r="X12" i="33"/>
  <c r="V10" i="33"/>
  <c r="T10" i="33"/>
  <c r="X10" i="33"/>
  <c r="V8" i="33"/>
  <c r="T8" i="33"/>
  <c r="X8" i="33"/>
  <c r="X6" i="33"/>
  <c r="T6" i="33"/>
  <c r="V6" i="33"/>
  <c r="X27" i="33"/>
  <c r="T27" i="33"/>
  <c r="V27" i="33"/>
  <c r="T25" i="33"/>
  <c r="V25" i="33"/>
  <c r="X25" i="33"/>
  <c r="T23" i="33"/>
  <c r="X23" i="33"/>
  <c r="V23" i="33"/>
  <c r="T21" i="33"/>
  <c r="V21" i="33"/>
  <c r="X21" i="33"/>
  <c r="T19" i="33"/>
  <c r="X19" i="33"/>
  <c r="V19" i="33"/>
  <c r="T37" i="33"/>
  <c r="X37" i="33"/>
  <c r="V37" i="33"/>
  <c r="T35" i="33"/>
  <c r="V35" i="33"/>
  <c r="X35" i="33"/>
  <c r="T33" i="33"/>
  <c r="X33" i="33"/>
  <c r="V33" i="33"/>
  <c r="T47" i="33"/>
  <c r="V47" i="33"/>
  <c r="X47" i="33"/>
  <c r="T45" i="33"/>
  <c r="X45" i="33"/>
  <c r="V45" i="33"/>
  <c r="T59" i="33"/>
  <c r="X59" i="33"/>
  <c r="V59" i="33"/>
  <c r="T57" i="33"/>
  <c r="X57" i="33"/>
  <c r="V57" i="33"/>
  <c r="T55" i="33"/>
  <c r="X55" i="33"/>
  <c r="V55" i="33"/>
  <c r="V53" i="33"/>
  <c r="X53" i="33"/>
  <c r="T53" i="33"/>
  <c r="V70" i="33"/>
  <c r="X70" i="33"/>
  <c r="T70" i="33"/>
  <c r="X68" i="33"/>
  <c r="V68" i="33"/>
  <c r="T68" i="33"/>
  <c r="V66" i="33"/>
  <c r="X66" i="33"/>
  <c r="T66" i="33"/>
  <c r="V79" i="33"/>
  <c r="T79" i="33"/>
  <c r="X79" i="33"/>
  <c r="V77" i="33"/>
  <c r="T77" i="33"/>
  <c r="X77" i="33"/>
  <c r="T97" i="33"/>
  <c r="X97" i="33"/>
  <c r="V97" i="33"/>
  <c r="V95" i="33"/>
  <c r="T95" i="33"/>
  <c r="X95" i="33"/>
  <c r="X93" i="33"/>
  <c r="T93" i="33"/>
  <c r="V93" i="33"/>
  <c r="V124" i="33"/>
  <c r="T124" i="33"/>
  <c r="X124" i="33"/>
  <c r="T123" i="33"/>
  <c r="X123" i="33"/>
  <c r="V123" i="33"/>
  <c r="V122" i="33"/>
  <c r="T122" i="33"/>
  <c r="X122" i="33"/>
  <c r="T121" i="33"/>
  <c r="X121" i="33"/>
  <c r="V121" i="33"/>
  <c r="V120" i="33"/>
  <c r="X120" i="33"/>
  <c r="T120" i="33"/>
  <c r="V133" i="33"/>
  <c r="T133" i="33"/>
  <c r="X133" i="33"/>
  <c r="T132" i="33"/>
  <c r="X132" i="33"/>
  <c r="V132" i="33"/>
  <c r="V131" i="33"/>
  <c r="T131" i="33"/>
  <c r="X131" i="33"/>
  <c r="T130" i="33"/>
  <c r="X130" i="33"/>
  <c r="V130" i="33"/>
  <c r="X129" i="33"/>
  <c r="T129" i="33"/>
  <c r="V129" i="33"/>
  <c r="V167" i="33"/>
  <c r="T167" i="33"/>
  <c r="X167" i="33"/>
  <c r="T166" i="33"/>
  <c r="X166" i="33"/>
  <c r="V166" i="33"/>
  <c r="V165" i="33"/>
  <c r="T165" i="33"/>
  <c r="X165" i="33"/>
  <c r="T164" i="33"/>
  <c r="X164" i="33"/>
  <c r="V164" i="33"/>
  <c r="V163" i="33"/>
  <c r="T163" i="33"/>
  <c r="X163" i="33"/>
  <c r="T162" i="33"/>
  <c r="X162" i="33"/>
  <c r="V162" i="33"/>
  <c r="X161" i="33"/>
  <c r="T161" i="33"/>
  <c r="V161" i="33"/>
  <c r="V188" i="33"/>
  <c r="X188" i="33"/>
  <c r="T188" i="33"/>
  <c r="V13" i="33"/>
  <c r="T13" i="33"/>
  <c r="X13" i="33"/>
  <c r="V11" i="33"/>
  <c r="T11" i="33"/>
  <c r="X11" i="33"/>
  <c r="X9" i="33"/>
  <c r="T9" i="33"/>
  <c r="V9" i="33"/>
  <c r="V7" i="33"/>
  <c r="T7" i="33"/>
  <c r="X7" i="33"/>
  <c r="V28" i="33"/>
  <c r="T28" i="33"/>
  <c r="X28" i="33"/>
  <c r="T26" i="33"/>
  <c r="X26" i="33"/>
  <c r="V26" i="33"/>
  <c r="T24" i="33"/>
  <c r="X24" i="33"/>
  <c r="V24" i="33"/>
  <c r="V22" i="33"/>
  <c r="T22" i="33"/>
  <c r="X22" i="33"/>
  <c r="V20" i="33"/>
  <c r="T20" i="33"/>
  <c r="X20" i="33"/>
  <c r="T38" i="33"/>
  <c r="X38" i="33"/>
  <c r="V38" i="33"/>
  <c r="V36" i="33"/>
  <c r="T36" i="33"/>
  <c r="X36" i="33"/>
  <c r="V34" i="33"/>
  <c r="T34" i="33"/>
  <c r="X34" i="33"/>
  <c r="T48" i="33"/>
  <c r="X48" i="33"/>
  <c r="V48" i="33"/>
  <c r="V46" i="33"/>
  <c r="T46" i="33"/>
  <c r="X46" i="33"/>
  <c r="T60" i="33"/>
  <c r="V60" i="33"/>
  <c r="X60" i="33"/>
  <c r="T58" i="33"/>
  <c r="V58" i="33"/>
  <c r="X58" i="33"/>
  <c r="X56" i="33"/>
  <c r="T56" i="33"/>
  <c r="V56" i="33"/>
  <c r="T54" i="33"/>
  <c r="X54" i="33"/>
  <c r="V54" i="33"/>
  <c r="V71" i="33"/>
  <c r="T71" i="33"/>
  <c r="X71" i="33"/>
  <c r="V69" i="33"/>
  <c r="T69" i="33"/>
  <c r="X69" i="33"/>
  <c r="T67" i="33"/>
  <c r="X67" i="33"/>
  <c r="V67" i="33"/>
  <c r="T80" i="33"/>
  <c r="X80" i="33"/>
  <c r="V80" i="33"/>
  <c r="T78" i="33"/>
  <c r="X78" i="33"/>
  <c r="V78" i="33"/>
  <c r="V76" i="33"/>
  <c r="X76" i="33"/>
  <c r="T76" i="33"/>
  <c r="T96" i="33"/>
  <c r="X96" i="33"/>
  <c r="V96" i="33"/>
  <c r="X94" i="33"/>
  <c r="T94" i="33"/>
  <c r="V94" i="33"/>
  <c r="T102" i="33"/>
  <c r="X102" i="33"/>
  <c r="T115" i="33"/>
  <c r="X115" i="33"/>
  <c r="V115" i="33"/>
  <c r="V114" i="33"/>
  <c r="X114" i="33"/>
  <c r="T114" i="33"/>
  <c r="V113" i="33"/>
  <c r="T113" i="33"/>
  <c r="X113" i="33"/>
  <c r="X112" i="33"/>
  <c r="V112" i="33"/>
  <c r="T112" i="33"/>
  <c r="T111" i="33"/>
  <c r="X111" i="33"/>
  <c r="V111" i="33"/>
  <c r="X110" i="33"/>
  <c r="T110" i="33"/>
  <c r="V110" i="33"/>
  <c r="V145" i="33"/>
  <c r="T145" i="33"/>
  <c r="X145" i="33"/>
  <c r="T144" i="33"/>
  <c r="X144" i="33"/>
  <c r="V144" i="33"/>
  <c r="V143" i="33"/>
  <c r="T143" i="33"/>
  <c r="X143" i="33"/>
  <c r="T142" i="33"/>
  <c r="X142" i="33"/>
  <c r="V142" i="33"/>
  <c r="V141" i="33"/>
  <c r="T141" i="33"/>
  <c r="X141" i="33"/>
  <c r="T140" i="33"/>
  <c r="X140" i="33"/>
  <c r="V140" i="33"/>
  <c r="V139" i="33"/>
  <c r="T139" i="33"/>
  <c r="X139" i="33"/>
  <c r="V138" i="33"/>
  <c r="X138" i="33"/>
  <c r="T138" i="33"/>
  <c r="T151" i="33"/>
  <c r="X151" i="33"/>
  <c r="V151" i="33"/>
  <c r="X150" i="33"/>
  <c r="T150" i="33"/>
  <c r="V150" i="33"/>
  <c r="V156" i="33"/>
  <c r="X156" i="33"/>
  <c r="T156" i="33"/>
  <c r="V176" i="33"/>
  <c r="T176" i="33"/>
  <c r="X176" i="33"/>
  <c r="T175" i="33"/>
  <c r="X175" i="33"/>
  <c r="V175" i="33"/>
  <c r="V174" i="33"/>
  <c r="T174" i="33"/>
  <c r="X174" i="33"/>
  <c r="T173" i="33"/>
  <c r="X173" i="33"/>
  <c r="V173" i="33"/>
  <c r="V172" i="33"/>
  <c r="X172" i="33"/>
  <c r="T172" i="33"/>
  <c r="AA143" i="33"/>
  <c r="N140" i="38"/>
  <c r="AA139" i="33"/>
  <c r="P89" i="33"/>
  <c r="J89" i="33"/>
  <c r="R89" i="33"/>
  <c r="L89" i="33"/>
  <c r="H89" i="33"/>
  <c r="N89" i="33"/>
  <c r="AA121" i="33"/>
  <c r="AA176" i="33"/>
  <c r="M45" i="34"/>
  <c r="O52" i="34"/>
  <c r="P52" i="34" s="1"/>
  <c r="Q71" i="34"/>
  <c r="Q96" i="34"/>
  <c r="Q88" i="34"/>
  <c r="Q111" i="34"/>
  <c r="O136" i="34"/>
  <c r="P136" i="34" s="1"/>
  <c r="Q169" i="34"/>
  <c r="Q185" i="34"/>
  <c r="O209" i="34"/>
  <c r="P209" i="34" s="1"/>
  <c r="O222" i="34"/>
  <c r="P222" i="34" s="1"/>
  <c r="AA97" i="33"/>
  <c r="AA129" i="33"/>
  <c r="AA172" i="33"/>
  <c r="AA182" i="33"/>
  <c r="AA188" i="33"/>
  <c r="N39" i="34"/>
  <c r="Q43" i="34"/>
  <c r="Q41" i="34"/>
  <c r="O44" i="34"/>
  <c r="P44" i="34" s="1"/>
  <c r="O42" i="34"/>
  <c r="P42" i="34" s="1"/>
  <c r="O40" i="34"/>
  <c r="P40" i="34" s="1"/>
  <c r="O43" i="34"/>
  <c r="P43" i="34" s="1"/>
  <c r="O41" i="34"/>
  <c r="P41" i="34" s="1"/>
  <c r="O39" i="34"/>
  <c r="P39" i="34" s="1"/>
  <c r="Q53" i="34"/>
  <c r="Q54" i="34"/>
  <c r="Q57" i="34"/>
  <c r="O49" i="34"/>
  <c r="P49" i="34" s="1"/>
  <c r="O57" i="34"/>
  <c r="P57" i="34" s="1"/>
  <c r="O58" i="34"/>
  <c r="P58" i="34" s="1"/>
  <c r="O50" i="34"/>
  <c r="P50" i="34" s="1"/>
  <c r="Q66" i="34"/>
  <c r="Q64" i="34"/>
  <c r="Q67" i="34"/>
  <c r="Q63" i="34"/>
  <c r="Q68" i="34"/>
  <c r="O63" i="34"/>
  <c r="P63" i="34" s="1"/>
  <c r="O65" i="34"/>
  <c r="P65" i="34" s="1"/>
  <c r="O68" i="34"/>
  <c r="P68" i="34" s="1"/>
  <c r="O71" i="34"/>
  <c r="P71" i="34" s="1"/>
  <c r="O64" i="34"/>
  <c r="P64" i="34" s="1"/>
  <c r="Q97" i="34"/>
  <c r="Q95" i="34"/>
  <c r="Q93" i="34"/>
  <c r="Q91" i="34"/>
  <c r="Q89" i="34"/>
  <c r="Q98" i="34"/>
  <c r="Q94" i="34"/>
  <c r="Q90" i="34"/>
  <c r="O88" i="34"/>
  <c r="P88" i="34" s="1"/>
  <c r="O95" i="34"/>
  <c r="P95" i="34" s="1"/>
  <c r="O91" i="34"/>
  <c r="P91" i="34" s="1"/>
  <c r="Q110" i="34"/>
  <c r="Q106" i="34"/>
  <c r="Q107" i="34"/>
  <c r="Q103" i="34"/>
  <c r="O113" i="34"/>
  <c r="P113" i="34" s="1"/>
  <c r="Q135" i="34"/>
  <c r="Q133" i="34"/>
  <c r="O134" i="34"/>
  <c r="P134" i="34" s="1"/>
  <c r="O135" i="34"/>
  <c r="P135" i="34" s="1"/>
  <c r="O133" i="34"/>
  <c r="P133" i="34" s="1"/>
  <c r="Q171" i="34"/>
  <c r="Q165" i="34"/>
  <c r="O171" i="34"/>
  <c r="P171" i="34" s="1"/>
  <c r="O169" i="34"/>
  <c r="P169" i="34" s="1"/>
  <c r="O167" i="34"/>
  <c r="P167" i="34" s="1"/>
  <c r="O165" i="34"/>
  <c r="P165" i="34" s="1"/>
  <c r="O170" i="34"/>
  <c r="P170" i="34" s="1"/>
  <c r="O168" i="34"/>
  <c r="P168" i="34" s="1"/>
  <c r="O166" i="34"/>
  <c r="P166" i="34" s="1"/>
  <c r="Q187" i="34"/>
  <c r="Q183" i="34"/>
  <c r="Q181" i="34"/>
  <c r="Q179" i="34"/>
  <c r="Q177" i="34"/>
  <c r="Q188" i="34"/>
  <c r="Q186" i="34"/>
  <c r="Q184" i="34"/>
  <c r="Q182" i="34"/>
  <c r="Q180" i="34"/>
  <c r="Q178" i="34"/>
  <c r="O188" i="34"/>
  <c r="P188" i="34" s="1"/>
  <c r="O186" i="34"/>
  <c r="P186" i="34" s="1"/>
  <c r="O184" i="34"/>
  <c r="P184" i="34" s="1"/>
  <c r="O182" i="34"/>
  <c r="P182" i="34" s="1"/>
  <c r="O178" i="34"/>
  <c r="P178" i="34" s="1"/>
  <c r="Q200" i="34"/>
  <c r="Q211" i="34"/>
  <c r="Q209" i="34"/>
  <c r="Q207" i="34"/>
  <c r="Q210" i="34"/>
  <c r="Q208" i="34"/>
  <c r="O210" i="34"/>
  <c r="P210" i="34" s="1"/>
  <c r="O208" i="34"/>
  <c r="P208" i="34" s="1"/>
  <c r="O211" i="34"/>
  <c r="P211" i="34" s="1"/>
  <c r="O207" i="34"/>
  <c r="P207" i="34" s="1"/>
  <c r="Q222" i="34"/>
  <c r="Q220" i="34"/>
  <c r="Q218" i="34"/>
  <c r="Q216" i="34"/>
  <c r="O221" i="34"/>
  <c r="P221" i="34" s="1"/>
  <c r="O219" i="34"/>
  <c r="P219" i="34" s="1"/>
  <c r="O220" i="34"/>
  <c r="P220" i="34" s="1"/>
  <c r="O216" i="34"/>
  <c r="P216" i="34" s="1"/>
  <c r="Q243" i="34"/>
  <c r="Q239" i="34"/>
  <c r="N72" i="36"/>
  <c r="H72" i="36"/>
  <c r="D42" i="36"/>
  <c r="AA69" i="33"/>
  <c r="Q42" i="36"/>
  <c r="R42" i="36" s="1"/>
  <c r="AA46" i="33"/>
  <c r="AA71" i="33"/>
  <c r="AA48" i="33"/>
  <c r="AA56" i="33"/>
  <c r="O245" i="34"/>
  <c r="P245" i="34" s="1"/>
  <c r="O241" i="34"/>
  <c r="P241" i="34" s="1"/>
  <c r="AA60" i="33"/>
  <c r="AA58" i="33"/>
  <c r="Q221" i="34"/>
  <c r="Q219" i="34"/>
  <c r="Q281" i="34"/>
  <c r="Q282" i="34"/>
  <c r="O284" i="34"/>
  <c r="P284" i="34" s="1"/>
  <c r="B49" i="33"/>
  <c r="B62" i="33"/>
  <c r="J76" i="33"/>
  <c r="AA93" i="33"/>
  <c r="AA123" i="33"/>
  <c r="AA130" i="33"/>
  <c r="AA174" i="33"/>
  <c r="AA183" i="33"/>
  <c r="AA181" i="33"/>
  <c r="Q245" i="43"/>
  <c r="R244" i="43"/>
  <c r="R243" i="43"/>
  <c r="R242" i="43"/>
  <c r="R240" i="43"/>
  <c r="R237" i="43"/>
  <c r="Q241" i="34"/>
  <c r="Q244" i="34"/>
  <c r="O244" i="34"/>
  <c r="P244" i="34" s="1"/>
  <c r="AA150" i="33"/>
  <c r="G168" i="33"/>
  <c r="I168" i="33"/>
  <c r="K84" i="33"/>
  <c r="B168" i="33"/>
  <c r="AA111" i="33"/>
  <c r="AA115" i="33"/>
  <c r="AA141" i="33"/>
  <c r="AA145" i="33"/>
  <c r="AA151" i="33"/>
  <c r="AA133" i="33"/>
  <c r="AA132" i="33"/>
  <c r="AA156" i="33"/>
  <c r="G84" i="33"/>
  <c r="I84" i="33"/>
  <c r="M84" i="33"/>
  <c r="O84" i="33"/>
  <c r="Q84" i="33"/>
  <c r="B84" i="33"/>
  <c r="AA167" i="33"/>
  <c r="AA166" i="33"/>
  <c r="AA165" i="33"/>
  <c r="AA164" i="33"/>
  <c r="AA163" i="33"/>
  <c r="AA162" i="33"/>
  <c r="AA161" i="33"/>
  <c r="AA175" i="33"/>
  <c r="AA199" i="33"/>
  <c r="AA195" i="33"/>
  <c r="U21" i="32"/>
  <c r="Q236" i="43"/>
  <c r="V18" i="32"/>
  <c r="Q247" i="43"/>
  <c r="V17" i="32"/>
  <c r="Q246" i="43"/>
  <c r="V20" i="32"/>
  <c r="Q249" i="43"/>
  <c r="V16" i="32"/>
  <c r="V30" i="32"/>
  <c r="V7" i="32"/>
  <c r="V12" i="7"/>
  <c r="AA79" i="33"/>
  <c r="AA81" i="33"/>
  <c r="AA138" i="33"/>
  <c r="AA124" i="33"/>
  <c r="AA122" i="33"/>
  <c r="AA120" i="33"/>
  <c r="Q240" i="34"/>
  <c r="O242" i="34"/>
  <c r="P242" i="34" s="1"/>
  <c r="O240" i="34"/>
  <c r="P240" i="34" s="1"/>
  <c r="O243" i="34"/>
  <c r="P243" i="34" s="1"/>
  <c r="O239" i="34"/>
  <c r="P239" i="34" s="1"/>
  <c r="AA67" i="33"/>
  <c r="Q284" i="34"/>
  <c r="Q280" i="34"/>
  <c r="O283" i="34"/>
  <c r="P283" i="34" s="1"/>
  <c r="O281" i="34"/>
  <c r="P281" i="34" s="1"/>
  <c r="AA112" i="33"/>
  <c r="AA110" i="33"/>
  <c r="Q136" i="34"/>
  <c r="Q134" i="34"/>
  <c r="Q132" i="34"/>
  <c r="AA78" i="33"/>
  <c r="AA95" i="33"/>
  <c r="AA102" i="33"/>
  <c r="Q113" i="34"/>
  <c r="Q105" i="34"/>
  <c r="Q104" i="34"/>
  <c r="O108" i="34"/>
  <c r="P108" i="34" s="1"/>
  <c r="O176" i="34"/>
  <c r="P176" i="34" s="1"/>
  <c r="O217" i="34"/>
  <c r="P217" i="34" s="1"/>
  <c r="AA77" i="33"/>
  <c r="AA114" i="33"/>
  <c r="Q108" i="34"/>
  <c r="Q217" i="34"/>
  <c r="Q176" i="34"/>
  <c r="Q242" i="34"/>
  <c r="O111" i="34"/>
  <c r="P111" i="34" s="1"/>
  <c r="Q109" i="34"/>
  <c r="O107" i="34"/>
  <c r="P107" i="34" s="1"/>
  <c r="Q167" i="34"/>
  <c r="Q201" i="34"/>
  <c r="Q51" i="34"/>
  <c r="Q50" i="34"/>
  <c r="AA144" i="33"/>
  <c r="AA142" i="33"/>
  <c r="AA140" i="33"/>
  <c r="AA201" i="33"/>
  <c r="AA45" i="33"/>
  <c r="AA47" i="33"/>
  <c r="AA66" i="33"/>
  <c r="AA68" i="33"/>
  <c r="AA70" i="33"/>
  <c r="AA76" i="33"/>
  <c r="AA80" i="33"/>
  <c r="Q112" i="34"/>
  <c r="L136" i="38"/>
  <c r="L140" i="38" s="1"/>
  <c r="D61" i="36"/>
  <c r="I61" i="36"/>
  <c r="J61" i="36" s="1"/>
  <c r="D72" i="36"/>
  <c r="I72" i="36"/>
  <c r="J72" i="36" s="1"/>
  <c r="D56" i="36"/>
  <c r="I56" i="36"/>
  <c r="J56" i="36" s="1"/>
  <c r="N56" i="36"/>
  <c r="I42" i="36"/>
  <c r="J42" i="36" s="1"/>
  <c r="D77" i="36"/>
  <c r="I77" i="36"/>
  <c r="J77" i="36" s="1"/>
  <c r="D50" i="36"/>
  <c r="I50" i="36"/>
  <c r="J50" i="36" s="1"/>
  <c r="S15" i="36"/>
  <c r="I15" i="36"/>
  <c r="I91" i="36"/>
  <c r="J91" i="36" s="1"/>
  <c r="J75" i="37"/>
  <c r="O103" i="34"/>
  <c r="P103" i="34" s="1"/>
  <c r="AA59" i="33"/>
  <c r="AA57" i="33"/>
  <c r="AA55" i="33"/>
  <c r="AA53" i="33"/>
  <c r="Q82" i="34"/>
  <c r="O231" i="34"/>
  <c r="P231" i="34" s="1"/>
  <c r="Q229" i="34"/>
  <c r="O227" i="34"/>
  <c r="P227" i="34" s="1"/>
  <c r="O82" i="34"/>
  <c r="P82" i="34" s="1"/>
  <c r="O282" i="34"/>
  <c r="P282" i="34" s="1"/>
  <c r="Q283" i="34"/>
  <c r="O233" i="34"/>
  <c r="P233" i="34" s="1"/>
  <c r="G152" i="33"/>
  <c r="AA131" i="33"/>
  <c r="AA113" i="33"/>
  <c r="J140" i="38"/>
  <c r="J136" i="38"/>
  <c r="F140" i="38"/>
  <c r="F136" i="38"/>
  <c r="Q245" i="34"/>
  <c r="T136" i="38"/>
  <c r="T140" i="38" s="1"/>
  <c r="O66" i="34"/>
  <c r="P66" i="34" s="1"/>
  <c r="O67" i="34"/>
  <c r="P67" i="34" s="1"/>
  <c r="Q58" i="34"/>
  <c r="O53" i="34"/>
  <c r="P53" i="34" s="1"/>
  <c r="O51" i="34"/>
  <c r="P51" i="34" s="1"/>
  <c r="D75" i="37"/>
  <c r="N75" i="37"/>
  <c r="L75" i="37"/>
  <c r="H75" i="37"/>
  <c r="F75" i="37"/>
  <c r="O112" i="34"/>
  <c r="P112" i="34" s="1"/>
  <c r="O110" i="34"/>
  <c r="P110" i="34" s="1"/>
  <c r="O109" i="34"/>
  <c r="P109" i="34" s="1"/>
  <c r="O106" i="34"/>
  <c r="P106" i="34" s="1"/>
  <c r="O104" i="34"/>
  <c r="P104" i="34" s="1"/>
  <c r="C45" i="34"/>
  <c r="D45" i="34" s="1"/>
  <c r="G45" i="34"/>
  <c r="H45" i="34" s="1"/>
  <c r="D39" i="34"/>
  <c r="H39" i="34"/>
  <c r="L39" i="34"/>
  <c r="D41" i="34"/>
  <c r="D43" i="34"/>
  <c r="E45" i="34"/>
  <c r="F45" i="34" s="1"/>
  <c r="I45" i="34"/>
  <c r="J45" i="34" s="1"/>
  <c r="O97" i="34"/>
  <c r="P97" i="34" s="1"/>
  <c r="O93" i="34"/>
  <c r="P93" i="34" s="1"/>
  <c r="K45" i="34"/>
  <c r="Q124" i="34"/>
  <c r="Q122" i="34"/>
  <c r="Q120" i="34"/>
  <c r="Q118" i="34"/>
  <c r="Q170" i="34"/>
  <c r="Q168" i="34"/>
  <c r="Q166" i="34"/>
  <c r="Q202" i="34"/>
  <c r="Q198" i="34"/>
  <c r="Q194" i="34"/>
  <c r="Q234" i="34"/>
  <c r="O118" i="34"/>
  <c r="P118" i="34" s="1"/>
  <c r="O122" i="34"/>
  <c r="P122" i="34" s="1"/>
  <c r="F38" i="34"/>
  <c r="J38" i="34"/>
  <c r="O38" i="34"/>
  <c r="P38" i="34" s="1"/>
  <c r="J40" i="34"/>
  <c r="J42" i="34"/>
  <c r="O187" i="34"/>
  <c r="P187" i="34" s="1"/>
  <c r="O185" i="34"/>
  <c r="P185" i="34" s="1"/>
  <c r="O183" i="34"/>
  <c r="P183" i="34" s="1"/>
  <c r="O181" i="34"/>
  <c r="P181" i="34" s="1"/>
  <c r="O179" i="34"/>
  <c r="P179" i="34" s="1"/>
  <c r="O177" i="34"/>
  <c r="P177" i="34" s="1"/>
  <c r="Q39" i="34"/>
  <c r="L41" i="34"/>
  <c r="L43" i="34"/>
  <c r="R75" i="37"/>
  <c r="S42" i="36"/>
  <c r="N91" i="36"/>
  <c r="H91" i="36"/>
  <c r="AA173" i="33"/>
  <c r="P91" i="36"/>
  <c r="F91" i="36"/>
  <c r="P72" i="36"/>
  <c r="F72" i="36"/>
  <c r="D91" i="36"/>
  <c r="S91" i="36"/>
  <c r="S77" i="36"/>
  <c r="Q56" i="36"/>
  <c r="R56" i="36" s="1"/>
  <c r="Q50" i="36"/>
  <c r="R50" i="36" s="1"/>
  <c r="S72" i="36"/>
  <c r="S56" i="36"/>
  <c r="F42" i="36"/>
  <c r="H42" i="36"/>
  <c r="L91" i="36"/>
  <c r="Q91" i="36"/>
  <c r="R91" i="36" s="1"/>
  <c r="Q77" i="36"/>
  <c r="R77" i="36" s="1"/>
  <c r="S61" i="36"/>
  <c r="L72" i="36"/>
  <c r="Q72" i="36"/>
  <c r="R72" i="36" s="1"/>
  <c r="Q61" i="36"/>
  <c r="R61" i="36" s="1"/>
  <c r="S50" i="36"/>
  <c r="P42" i="36"/>
  <c r="L42" i="36"/>
  <c r="N42" i="36"/>
  <c r="N45" i="34"/>
  <c r="L45" i="34"/>
  <c r="Q126" i="34"/>
  <c r="O296" i="34"/>
  <c r="P296" i="34" s="1"/>
  <c r="O98" i="34"/>
  <c r="P98" i="34" s="1"/>
  <c r="O96" i="34"/>
  <c r="P96" i="34" s="1"/>
  <c r="O94" i="34"/>
  <c r="P94" i="34" s="1"/>
  <c r="O92" i="34"/>
  <c r="P92" i="34" s="1"/>
  <c r="O90" i="34"/>
  <c r="P90" i="34" s="1"/>
  <c r="O89" i="34"/>
  <c r="P89" i="34" s="1"/>
  <c r="Q79" i="34"/>
  <c r="Q83" i="34"/>
  <c r="Q49" i="34"/>
  <c r="O54" i="34"/>
  <c r="P54" i="34" s="1"/>
  <c r="Q52" i="34"/>
  <c r="O55" i="34"/>
  <c r="P55" i="34" s="1"/>
  <c r="AE46" i="3"/>
  <c r="J44" i="34"/>
  <c r="Q44" i="34"/>
  <c r="Q40" i="34"/>
  <c r="Q55" i="34"/>
  <c r="N40" i="34"/>
  <c r="N44" i="34"/>
  <c r="Q42" i="34"/>
  <c r="Q38" i="34"/>
  <c r="O9" i="34"/>
  <c r="P9" i="34" s="1"/>
  <c r="O17" i="34"/>
  <c r="P17" i="34" s="1"/>
  <c r="O13" i="34"/>
  <c r="P13" i="34" s="1"/>
  <c r="Q33" i="34"/>
  <c r="Q29" i="34"/>
  <c r="Q25" i="34"/>
  <c r="AA96" i="33"/>
  <c r="AA94" i="33"/>
  <c r="AF15" i="2"/>
  <c r="AF14" i="2"/>
  <c r="AF13" i="2"/>
  <c r="AF12" i="2"/>
  <c r="AF11" i="2"/>
  <c r="AF10" i="2"/>
  <c r="AF9" i="2"/>
  <c r="AF8" i="2"/>
  <c r="V84" i="33" l="1"/>
  <c r="T84" i="33"/>
  <c r="X84" i="33"/>
  <c r="V62" i="33"/>
  <c r="X62" i="33"/>
  <c r="T62" i="33"/>
  <c r="V168" i="33"/>
  <c r="X168" i="33"/>
  <c r="T168" i="33"/>
  <c r="T49" i="33"/>
  <c r="X49" i="33"/>
  <c r="V49" i="33"/>
  <c r="R259" i="43"/>
  <c r="R38" i="43" s="1"/>
  <c r="R249" i="43"/>
  <c r="R247" i="43"/>
  <c r="R246" i="43"/>
  <c r="R245" i="43"/>
  <c r="R236" i="43"/>
  <c r="H168" i="33"/>
  <c r="J84" i="33"/>
  <c r="V21" i="32"/>
  <c r="U31" i="32"/>
  <c r="Q250" i="43"/>
  <c r="Q37" i="43" s="1"/>
  <c r="O45" i="34"/>
  <c r="P45" i="34" s="1"/>
  <c r="Q45" i="34"/>
  <c r="M303" i="34"/>
  <c r="K303" i="34"/>
  <c r="N302" i="34"/>
  <c r="L302" i="34"/>
  <c r="N301" i="34"/>
  <c r="L301" i="34"/>
  <c r="M297" i="34"/>
  <c r="K297" i="34"/>
  <c r="N296" i="34"/>
  <c r="L296" i="34"/>
  <c r="N295" i="34"/>
  <c r="L295" i="34"/>
  <c r="M291" i="34"/>
  <c r="K291" i="34"/>
  <c r="N290" i="34"/>
  <c r="L290" i="34"/>
  <c r="N289" i="34"/>
  <c r="L289" i="34"/>
  <c r="M285" i="34"/>
  <c r="K285" i="34"/>
  <c r="N284" i="34"/>
  <c r="L284" i="34"/>
  <c r="N283" i="34"/>
  <c r="L283" i="34"/>
  <c r="N282" i="34"/>
  <c r="L282" i="34"/>
  <c r="N281" i="34"/>
  <c r="L281" i="34"/>
  <c r="N280" i="34"/>
  <c r="L280" i="34"/>
  <c r="M276" i="34"/>
  <c r="K276" i="34"/>
  <c r="N275" i="34"/>
  <c r="L275" i="34"/>
  <c r="N274" i="34"/>
  <c r="L274" i="34"/>
  <c r="N273" i="34"/>
  <c r="L273" i="34"/>
  <c r="N272" i="34"/>
  <c r="L272" i="34"/>
  <c r="N271" i="34"/>
  <c r="L271" i="34"/>
  <c r="N270" i="34"/>
  <c r="L270" i="34"/>
  <c r="N269" i="34"/>
  <c r="L269" i="34"/>
  <c r="N268" i="34"/>
  <c r="L268" i="34"/>
  <c r="N267" i="34"/>
  <c r="L267" i="34"/>
  <c r="N266" i="34"/>
  <c r="L266" i="34"/>
  <c r="N265" i="34"/>
  <c r="L265" i="34"/>
  <c r="N264" i="34"/>
  <c r="L264" i="34"/>
  <c r="M260" i="34"/>
  <c r="K260" i="34"/>
  <c r="N259" i="34"/>
  <c r="L259" i="34"/>
  <c r="N258" i="34"/>
  <c r="L258" i="34"/>
  <c r="N257" i="34"/>
  <c r="L257" i="34"/>
  <c r="N256" i="34"/>
  <c r="L256" i="34"/>
  <c r="N255" i="34"/>
  <c r="L255" i="34"/>
  <c r="N254" i="34"/>
  <c r="L254" i="34"/>
  <c r="N253" i="34"/>
  <c r="L253" i="34"/>
  <c r="N252" i="34"/>
  <c r="L252" i="34"/>
  <c r="N251" i="34"/>
  <c r="L251" i="34"/>
  <c r="N250" i="34"/>
  <c r="L250" i="34"/>
  <c r="M246" i="34"/>
  <c r="K246" i="34"/>
  <c r="N245" i="34"/>
  <c r="L245" i="34"/>
  <c r="N244" i="34"/>
  <c r="L244" i="34"/>
  <c r="N243" i="34"/>
  <c r="L243" i="34"/>
  <c r="N242" i="34"/>
  <c r="L242" i="34"/>
  <c r="N241" i="34"/>
  <c r="L241" i="34"/>
  <c r="N240" i="34"/>
  <c r="L240" i="34"/>
  <c r="N239" i="34"/>
  <c r="L239" i="34"/>
  <c r="M235" i="34"/>
  <c r="K235" i="34"/>
  <c r="N234" i="34"/>
  <c r="L234" i="34"/>
  <c r="N233" i="34"/>
  <c r="L233" i="34"/>
  <c r="N232" i="34"/>
  <c r="L232" i="34"/>
  <c r="N231" i="34"/>
  <c r="L231" i="34"/>
  <c r="N230" i="34"/>
  <c r="L230" i="34"/>
  <c r="N229" i="34"/>
  <c r="L229" i="34"/>
  <c r="N228" i="34"/>
  <c r="L228" i="34"/>
  <c r="N227" i="34"/>
  <c r="L227" i="34"/>
  <c r="M223" i="34"/>
  <c r="K223" i="34"/>
  <c r="N222" i="34"/>
  <c r="L222" i="34"/>
  <c r="N221" i="34"/>
  <c r="L221" i="34"/>
  <c r="N220" i="34"/>
  <c r="L220" i="34"/>
  <c r="N219" i="34"/>
  <c r="L219" i="34"/>
  <c r="N218" i="34"/>
  <c r="L218" i="34"/>
  <c r="N217" i="34"/>
  <c r="L217" i="34"/>
  <c r="N216" i="34"/>
  <c r="L216" i="34"/>
  <c r="M212" i="34"/>
  <c r="K212" i="34"/>
  <c r="N211" i="34"/>
  <c r="L211" i="34"/>
  <c r="N210" i="34"/>
  <c r="L210" i="34"/>
  <c r="N209" i="34"/>
  <c r="L209" i="34"/>
  <c r="N208" i="34"/>
  <c r="L208" i="34"/>
  <c r="N207" i="34"/>
  <c r="L207" i="34"/>
  <c r="M203" i="34"/>
  <c r="K203" i="34"/>
  <c r="N202" i="34"/>
  <c r="L202" i="34"/>
  <c r="N201" i="34"/>
  <c r="L201" i="34"/>
  <c r="N200" i="34"/>
  <c r="L200" i="34"/>
  <c r="N199" i="34"/>
  <c r="L199" i="34"/>
  <c r="N198" i="34"/>
  <c r="L198" i="34"/>
  <c r="N197" i="34"/>
  <c r="L197" i="34"/>
  <c r="N196" i="34"/>
  <c r="L196" i="34"/>
  <c r="N195" i="34"/>
  <c r="L195" i="34"/>
  <c r="N194" i="34"/>
  <c r="L194" i="34"/>
  <c r="N193" i="34"/>
  <c r="L193" i="34"/>
  <c r="M189" i="34"/>
  <c r="K189" i="34"/>
  <c r="N188" i="34"/>
  <c r="L188" i="34"/>
  <c r="N187" i="34"/>
  <c r="L187" i="34"/>
  <c r="N186" i="34"/>
  <c r="L186" i="34"/>
  <c r="N185" i="34"/>
  <c r="L185" i="34"/>
  <c r="N184" i="34"/>
  <c r="L184" i="34"/>
  <c r="N183" i="34"/>
  <c r="L183" i="34"/>
  <c r="N182" i="34"/>
  <c r="L182" i="34"/>
  <c r="N181" i="34"/>
  <c r="L181" i="34"/>
  <c r="N180" i="34"/>
  <c r="L180" i="34"/>
  <c r="N179" i="34"/>
  <c r="L179" i="34"/>
  <c r="N178" i="34"/>
  <c r="L178" i="34"/>
  <c r="N177" i="34"/>
  <c r="L177" i="34"/>
  <c r="N176" i="34"/>
  <c r="L176" i="34"/>
  <c r="M172" i="34"/>
  <c r="K172" i="34"/>
  <c r="N171" i="34"/>
  <c r="L171" i="34"/>
  <c r="N170" i="34"/>
  <c r="L170" i="34"/>
  <c r="N169" i="34"/>
  <c r="L169" i="34"/>
  <c r="N168" i="34"/>
  <c r="L168" i="34"/>
  <c r="N167" i="34"/>
  <c r="L167" i="34"/>
  <c r="N166" i="34"/>
  <c r="L166" i="34"/>
  <c r="N165" i="34"/>
  <c r="L165" i="34"/>
  <c r="M161" i="34"/>
  <c r="K161" i="34"/>
  <c r="N160" i="34"/>
  <c r="L160" i="34"/>
  <c r="N159" i="34"/>
  <c r="L159" i="34"/>
  <c r="N158" i="34"/>
  <c r="L158" i="34"/>
  <c r="N157" i="34"/>
  <c r="L157" i="34"/>
  <c r="N156" i="34"/>
  <c r="L156" i="34"/>
  <c r="N155" i="34"/>
  <c r="L155" i="34"/>
  <c r="N154" i="34"/>
  <c r="L154" i="34"/>
  <c r="N153" i="34"/>
  <c r="L153" i="34"/>
  <c r="M149" i="34"/>
  <c r="K149" i="34"/>
  <c r="N148" i="34"/>
  <c r="L148" i="34"/>
  <c r="N147" i="34"/>
  <c r="L147" i="34"/>
  <c r="N146" i="34"/>
  <c r="L146" i="34"/>
  <c r="N145" i="34"/>
  <c r="L145" i="34"/>
  <c r="N144" i="34"/>
  <c r="L144" i="34"/>
  <c r="N143" i="34"/>
  <c r="L143" i="34"/>
  <c r="N142" i="34"/>
  <c r="L142" i="34"/>
  <c r="N141" i="34"/>
  <c r="L141" i="34"/>
  <c r="M137" i="34"/>
  <c r="K137" i="34"/>
  <c r="N136" i="34"/>
  <c r="L136" i="34"/>
  <c r="N135" i="34"/>
  <c r="L135" i="34"/>
  <c r="N134" i="34"/>
  <c r="L134" i="34"/>
  <c r="N133" i="34"/>
  <c r="L133" i="34"/>
  <c r="N132" i="34"/>
  <c r="L132" i="34"/>
  <c r="M128" i="34"/>
  <c r="K128" i="34"/>
  <c r="N127" i="34"/>
  <c r="L127" i="34"/>
  <c r="N126" i="34"/>
  <c r="L126" i="34"/>
  <c r="N125" i="34"/>
  <c r="L125" i="34"/>
  <c r="N124" i="34"/>
  <c r="L124" i="34"/>
  <c r="N123" i="34"/>
  <c r="L123" i="34"/>
  <c r="N122" i="34"/>
  <c r="L122" i="34"/>
  <c r="N121" i="34"/>
  <c r="L121" i="34"/>
  <c r="N120" i="34"/>
  <c r="L120" i="34"/>
  <c r="N119" i="34"/>
  <c r="L119" i="34"/>
  <c r="N118" i="34"/>
  <c r="L118" i="34"/>
  <c r="M114" i="34"/>
  <c r="K114" i="34"/>
  <c r="N113" i="34"/>
  <c r="L113" i="34"/>
  <c r="N112" i="34"/>
  <c r="L112" i="34"/>
  <c r="N111" i="34"/>
  <c r="L111" i="34"/>
  <c r="N110" i="34"/>
  <c r="L110" i="34"/>
  <c r="N109" i="34"/>
  <c r="L109" i="34"/>
  <c r="N108" i="34"/>
  <c r="L108" i="34"/>
  <c r="N107" i="34"/>
  <c r="L107" i="34"/>
  <c r="N106" i="34"/>
  <c r="L106" i="34"/>
  <c r="N105" i="34"/>
  <c r="L105" i="34"/>
  <c r="N104" i="34"/>
  <c r="L104" i="34"/>
  <c r="N103" i="34"/>
  <c r="L103" i="34"/>
  <c r="M99" i="34"/>
  <c r="K99" i="34"/>
  <c r="N98" i="34"/>
  <c r="L98" i="34"/>
  <c r="N97" i="34"/>
  <c r="L97" i="34"/>
  <c r="N96" i="34"/>
  <c r="L96" i="34"/>
  <c r="N95" i="34"/>
  <c r="L95" i="34"/>
  <c r="N94" i="34"/>
  <c r="L94" i="34"/>
  <c r="N93" i="34"/>
  <c r="L93" i="34"/>
  <c r="N92" i="34"/>
  <c r="L92" i="34"/>
  <c r="N91" i="34"/>
  <c r="L91" i="34"/>
  <c r="N90" i="34"/>
  <c r="L90" i="34"/>
  <c r="N89" i="34"/>
  <c r="L89" i="34"/>
  <c r="N88" i="34"/>
  <c r="L88" i="34"/>
  <c r="M84" i="34"/>
  <c r="K84" i="34"/>
  <c r="N83" i="34"/>
  <c r="L83" i="34"/>
  <c r="N82" i="34"/>
  <c r="L82" i="34"/>
  <c r="N81" i="34"/>
  <c r="L81" i="34"/>
  <c r="N80" i="34"/>
  <c r="L80" i="34"/>
  <c r="N79" i="34"/>
  <c r="L79" i="34"/>
  <c r="N78" i="34"/>
  <c r="L78" i="34"/>
  <c r="N77" i="34"/>
  <c r="L77" i="34"/>
  <c r="N76" i="34"/>
  <c r="L76" i="34"/>
  <c r="M72" i="34"/>
  <c r="K72" i="34"/>
  <c r="N71" i="34"/>
  <c r="L71" i="34"/>
  <c r="N68" i="34"/>
  <c r="L68" i="34"/>
  <c r="N67" i="34"/>
  <c r="L67" i="34"/>
  <c r="N66" i="34"/>
  <c r="L66" i="34"/>
  <c r="N65" i="34"/>
  <c r="L65" i="34"/>
  <c r="N64" i="34"/>
  <c r="L64" i="34"/>
  <c r="N63" i="34"/>
  <c r="L63" i="34"/>
  <c r="M59" i="34"/>
  <c r="K59" i="34"/>
  <c r="N58" i="34"/>
  <c r="L58" i="34"/>
  <c r="N57" i="34"/>
  <c r="L57" i="34"/>
  <c r="N55" i="34"/>
  <c r="L55" i="34"/>
  <c r="N54" i="34"/>
  <c r="L54" i="34"/>
  <c r="N53" i="34"/>
  <c r="L53" i="34"/>
  <c r="N52" i="34"/>
  <c r="L52" i="34"/>
  <c r="N51" i="34"/>
  <c r="L51" i="34"/>
  <c r="N50" i="34"/>
  <c r="L50" i="34"/>
  <c r="N49" i="34"/>
  <c r="L49" i="34"/>
  <c r="M34" i="34"/>
  <c r="K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M18" i="34"/>
  <c r="K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Q189" i="33"/>
  <c r="O189" i="33"/>
  <c r="R188" i="33"/>
  <c r="P188" i="33"/>
  <c r="Q184" i="33"/>
  <c r="O184" i="33"/>
  <c r="Q177" i="33"/>
  <c r="O177" i="33"/>
  <c r="R176" i="33"/>
  <c r="P176" i="33"/>
  <c r="R175" i="33"/>
  <c r="P175" i="33"/>
  <c r="R174" i="33"/>
  <c r="P174" i="33"/>
  <c r="R173" i="33"/>
  <c r="P173" i="33"/>
  <c r="R172" i="33"/>
  <c r="P172" i="33"/>
  <c r="Q168" i="33"/>
  <c r="O168" i="33"/>
  <c r="R167" i="33"/>
  <c r="P167" i="33"/>
  <c r="R166" i="33"/>
  <c r="P166" i="33"/>
  <c r="R165" i="33"/>
  <c r="P165" i="33"/>
  <c r="R164" i="33"/>
  <c r="P164" i="33"/>
  <c r="R163" i="33"/>
  <c r="P163" i="33"/>
  <c r="R162" i="33"/>
  <c r="P162" i="33"/>
  <c r="R161" i="33"/>
  <c r="P161" i="33"/>
  <c r="Q157" i="33"/>
  <c r="O157" i="33"/>
  <c r="R156" i="33"/>
  <c r="P156" i="33"/>
  <c r="Q152" i="33"/>
  <c r="O152" i="33"/>
  <c r="R151" i="33"/>
  <c r="P151" i="33"/>
  <c r="R150" i="33"/>
  <c r="P150" i="33"/>
  <c r="Q146" i="33"/>
  <c r="O146" i="33"/>
  <c r="R145" i="33"/>
  <c r="P145" i="33"/>
  <c r="R144" i="33"/>
  <c r="P144" i="33"/>
  <c r="R143" i="33"/>
  <c r="P143" i="33"/>
  <c r="R142" i="33"/>
  <c r="P142" i="33"/>
  <c r="R141" i="33"/>
  <c r="P141" i="33"/>
  <c r="R140" i="33"/>
  <c r="P140" i="33"/>
  <c r="R139" i="33"/>
  <c r="P139" i="33"/>
  <c r="R138" i="33"/>
  <c r="P138" i="33"/>
  <c r="Q134" i="33"/>
  <c r="O134" i="33"/>
  <c r="R133" i="33"/>
  <c r="P133" i="33"/>
  <c r="R132" i="33"/>
  <c r="P132" i="33"/>
  <c r="R131" i="33"/>
  <c r="P131" i="33"/>
  <c r="R130" i="33"/>
  <c r="P130" i="33"/>
  <c r="R129" i="33"/>
  <c r="P129" i="33"/>
  <c r="Q125" i="33"/>
  <c r="O125" i="33"/>
  <c r="R124" i="33"/>
  <c r="P124" i="33"/>
  <c r="R123" i="33"/>
  <c r="P123" i="33"/>
  <c r="R122" i="33"/>
  <c r="P122" i="33"/>
  <c r="R121" i="33"/>
  <c r="P121" i="33"/>
  <c r="R120" i="33"/>
  <c r="P120" i="33"/>
  <c r="Q116" i="33"/>
  <c r="O116" i="33"/>
  <c r="R115" i="33"/>
  <c r="P115" i="33"/>
  <c r="R114" i="33"/>
  <c r="P114" i="33"/>
  <c r="R113" i="33"/>
  <c r="P113" i="33"/>
  <c r="R112" i="33"/>
  <c r="P112" i="33"/>
  <c r="R111" i="33"/>
  <c r="P111" i="33"/>
  <c r="R110" i="33"/>
  <c r="P110" i="33"/>
  <c r="Q106" i="33"/>
  <c r="R106" i="33" s="1"/>
  <c r="O106" i="33"/>
  <c r="P106" i="33" s="1"/>
  <c r="R105" i="33"/>
  <c r="P105" i="33"/>
  <c r="R104" i="33"/>
  <c r="P104" i="33"/>
  <c r="R103" i="33"/>
  <c r="P103" i="33"/>
  <c r="R102" i="33"/>
  <c r="P102" i="33"/>
  <c r="Q98" i="33"/>
  <c r="O98" i="33"/>
  <c r="R97" i="33"/>
  <c r="P97" i="33"/>
  <c r="R96" i="33"/>
  <c r="P96" i="33"/>
  <c r="R95" i="33"/>
  <c r="P95" i="33"/>
  <c r="R94" i="33"/>
  <c r="P94" i="33"/>
  <c r="R93" i="33"/>
  <c r="P93" i="33"/>
  <c r="R81" i="33"/>
  <c r="P81" i="33"/>
  <c r="R80" i="33"/>
  <c r="P80" i="33"/>
  <c r="R79" i="33"/>
  <c r="P79" i="33"/>
  <c r="R78" i="33"/>
  <c r="P78" i="33"/>
  <c r="R77" i="33"/>
  <c r="P77" i="33"/>
  <c r="R76" i="33"/>
  <c r="P76" i="33"/>
  <c r="Q72" i="33"/>
  <c r="O72" i="33"/>
  <c r="R71" i="33"/>
  <c r="P71" i="33"/>
  <c r="R70" i="33"/>
  <c r="P70" i="33"/>
  <c r="R69" i="33"/>
  <c r="P69" i="33"/>
  <c r="R68" i="33"/>
  <c r="P68" i="33"/>
  <c r="R67" i="33"/>
  <c r="P67" i="33"/>
  <c r="R66" i="33"/>
  <c r="P66" i="33"/>
  <c r="Q62" i="33"/>
  <c r="O62" i="33"/>
  <c r="R60" i="33"/>
  <c r="P60" i="33"/>
  <c r="R59" i="33"/>
  <c r="P59" i="33"/>
  <c r="R58" i="33"/>
  <c r="P58" i="33"/>
  <c r="R57" i="33"/>
  <c r="P57" i="33"/>
  <c r="R56" i="33"/>
  <c r="P56" i="33"/>
  <c r="R55" i="33"/>
  <c r="P55" i="33"/>
  <c r="R53" i="33"/>
  <c r="P53" i="33"/>
  <c r="Q49" i="33"/>
  <c r="O49" i="33"/>
  <c r="R48" i="33"/>
  <c r="P48" i="33"/>
  <c r="R47" i="33"/>
  <c r="P47" i="33"/>
  <c r="R46" i="33"/>
  <c r="P46" i="33"/>
  <c r="R45" i="33"/>
  <c r="P45" i="33"/>
  <c r="Q38" i="33"/>
  <c r="O38" i="33"/>
  <c r="Q37" i="33"/>
  <c r="O37" i="33"/>
  <c r="Q36" i="33"/>
  <c r="O36" i="33"/>
  <c r="Q35" i="33"/>
  <c r="O35" i="33"/>
  <c r="Q34" i="33"/>
  <c r="O34" i="33"/>
  <c r="Q33" i="33"/>
  <c r="O33" i="33"/>
  <c r="Q28" i="33"/>
  <c r="O28" i="33"/>
  <c r="Q27" i="33"/>
  <c r="O27" i="33"/>
  <c r="Q26" i="33"/>
  <c r="O26" i="33"/>
  <c r="Q25" i="33"/>
  <c r="O25" i="33"/>
  <c r="Q24" i="33"/>
  <c r="O24" i="33"/>
  <c r="Q23" i="33"/>
  <c r="O23" i="33"/>
  <c r="Q22" i="33"/>
  <c r="O22" i="33"/>
  <c r="Q21" i="33"/>
  <c r="O21" i="33"/>
  <c r="Q20" i="33"/>
  <c r="O20" i="33"/>
  <c r="Q19" i="33"/>
  <c r="O19" i="33"/>
  <c r="Q14" i="33"/>
  <c r="O14" i="33"/>
  <c r="Q13" i="33"/>
  <c r="O28" i="36" s="1"/>
  <c r="P28" i="36" s="1"/>
  <c r="O13" i="33"/>
  <c r="M28" i="36" s="1"/>
  <c r="Q12" i="33"/>
  <c r="O12" i="33"/>
  <c r="Q11" i="33"/>
  <c r="O11" i="33"/>
  <c r="Q10" i="33"/>
  <c r="O10" i="33"/>
  <c r="Q9" i="33"/>
  <c r="O9" i="33"/>
  <c r="Q8" i="33"/>
  <c r="O8" i="33"/>
  <c r="Q7" i="33"/>
  <c r="O7" i="33"/>
  <c r="Q6" i="33"/>
  <c r="O6" i="33"/>
  <c r="O9" i="24"/>
  <c r="M9" i="24"/>
  <c r="P8" i="24"/>
  <c r="N8" i="24"/>
  <c r="P7" i="24"/>
  <c r="N7" i="24"/>
  <c r="O9" i="23"/>
  <c r="M9" i="23"/>
  <c r="P8" i="23"/>
  <c r="N8" i="23"/>
  <c r="P7" i="23"/>
  <c r="N7" i="23"/>
  <c r="O17" i="22"/>
  <c r="M17" i="22"/>
  <c r="P16" i="22"/>
  <c r="N16" i="22"/>
  <c r="P15" i="22"/>
  <c r="N15" i="22"/>
  <c r="O10" i="22"/>
  <c r="M10" i="22"/>
  <c r="P9" i="22"/>
  <c r="N9" i="22"/>
  <c r="P8" i="22"/>
  <c r="N8" i="22"/>
  <c r="P7" i="22"/>
  <c r="N7" i="22"/>
  <c r="T24" i="21"/>
  <c r="R24" i="21"/>
  <c r="T23" i="21"/>
  <c r="T22" i="21"/>
  <c r="R22" i="21"/>
  <c r="T21" i="21"/>
  <c r="R21" i="21"/>
  <c r="T20" i="21"/>
  <c r="R20" i="21"/>
  <c r="S15" i="21"/>
  <c r="Q15" i="21"/>
  <c r="T14" i="21"/>
  <c r="R14" i="21"/>
  <c r="T13" i="21"/>
  <c r="R13" i="21"/>
  <c r="T12" i="21"/>
  <c r="R12" i="21"/>
  <c r="T11" i="21"/>
  <c r="R11" i="21"/>
  <c r="T10" i="21"/>
  <c r="R10" i="21"/>
  <c r="T9" i="21"/>
  <c r="R9" i="21"/>
  <c r="T8" i="21"/>
  <c r="R8" i="21"/>
  <c r="T7" i="21"/>
  <c r="R7" i="21"/>
  <c r="P7" i="21"/>
  <c r="P8" i="21"/>
  <c r="P9" i="21"/>
  <c r="P10" i="21"/>
  <c r="P11" i="21"/>
  <c r="P12" i="21"/>
  <c r="P13" i="21"/>
  <c r="P14" i="21"/>
  <c r="O15" i="21"/>
  <c r="P21" i="21"/>
  <c r="P22" i="21"/>
  <c r="P23" i="21"/>
  <c r="P24" i="21"/>
  <c r="T59" i="32"/>
  <c r="R59" i="32"/>
  <c r="T58" i="32"/>
  <c r="R58" i="32"/>
  <c r="T57" i="32"/>
  <c r="R57" i="32"/>
  <c r="T56" i="32"/>
  <c r="R56" i="32"/>
  <c r="T55" i="32"/>
  <c r="R55" i="32"/>
  <c r="T54" i="32"/>
  <c r="R54" i="32"/>
  <c r="T53" i="32"/>
  <c r="R53" i="32"/>
  <c r="S48" i="32"/>
  <c r="T47" i="32"/>
  <c r="R47" i="32"/>
  <c r="T46" i="32"/>
  <c r="R46" i="32"/>
  <c r="T45" i="32"/>
  <c r="R45" i="32"/>
  <c r="T44" i="32"/>
  <c r="R44" i="32"/>
  <c r="T43" i="32"/>
  <c r="R43" i="32"/>
  <c r="T42" i="32"/>
  <c r="R42" i="32"/>
  <c r="T41" i="32"/>
  <c r="R41" i="32"/>
  <c r="T40" i="32"/>
  <c r="R40" i="32"/>
  <c r="T39" i="32"/>
  <c r="R39" i="32"/>
  <c r="T38" i="32"/>
  <c r="R38" i="32"/>
  <c r="T37" i="32"/>
  <c r="R37" i="32"/>
  <c r="T36" i="32"/>
  <c r="R36" i="32"/>
  <c r="T20" i="32"/>
  <c r="R20" i="32"/>
  <c r="T18" i="32"/>
  <c r="R18" i="32"/>
  <c r="T17" i="32"/>
  <c r="R17" i="32"/>
  <c r="T16" i="32"/>
  <c r="R16" i="32"/>
  <c r="T15" i="32"/>
  <c r="R15" i="32"/>
  <c r="T14" i="32"/>
  <c r="R14" i="32"/>
  <c r="T13" i="32"/>
  <c r="R13" i="32"/>
  <c r="T11" i="32"/>
  <c r="R11" i="32"/>
  <c r="T8" i="32"/>
  <c r="R8" i="32"/>
  <c r="T7" i="32"/>
  <c r="R7" i="32"/>
  <c r="S23" i="31"/>
  <c r="Q23" i="31"/>
  <c r="T22" i="31"/>
  <c r="R22" i="31"/>
  <c r="T21" i="31"/>
  <c r="R21" i="31"/>
  <c r="T20" i="31"/>
  <c r="R20" i="31"/>
  <c r="T19" i="31"/>
  <c r="R19" i="31"/>
  <c r="T18" i="31"/>
  <c r="R18" i="31"/>
  <c r="T17" i="31"/>
  <c r="R17" i="31"/>
  <c r="T16" i="31"/>
  <c r="R16" i="31"/>
  <c r="T15" i="31"/>
  <c r="R15" i="31"/>
  <c r="T14" i="31"/>
  <c r="R14" i="31"/>
  <c r="T13" i="31"/>
  <c r="R13" i="31"/>
  <c r="T7" i="31"/>
  <c r="R7" i="31"/>
  <c r="S22" i="14"/>
  <c r="T21" i="14"/>
  <c r="R21" i="14"/>
  <c r="T20" i="14"/>
  <c r="R20" i="14"/>
  <c r="T19" i="14"/>
  <c r="R19" i="14"/>
  <c r="T18" i="14"/>
  <c r="R18" i="14"/>
  <c r="T17" i="14"/>
  <c r="R17" i="14"/>
  <c r="T16" i="14"/>
  <c r="R16" i="14"/>
  <c r="T15" i="14"/>
  <c r="R15" i="14"/>
  <c r="S25" i="13"/>
  <c r="T24" i="13"/>
  <c r="R24" i="13"/>
  <c r="T23" i="13"/>
  <c r="R23" i="13"/>
  <c r="T22" i="13"/>
  <c r="R22" i="13"/>
  <c r="T21" i="13"/>
  <c r="R21" i="13"/>
  <c r="T20" i="13"/>
  <c r="R20" i="13"/>
  <c r="T19" i="13"/>
  <c r="R19" i="13"/>
  <c r="T18" i="13"/>
  <c r="R18" i="13"/>
  <c r="T17" i="13"/>
  <c r="R17" i="13"/>
  <c r="S12" i="13"/>
  <c r="Q12" i="13"/>
  <c r="T11" i="13"/>
  <c r="R11" i="13"/>
  <c r="T10" i="13"/>
  <c r="R10" i="13"/>
  <c r="T9" i="13"/>
  <c r="R9" i="13"/>
  <c r="T8" i="13"/>
  <c r="R8" i="13"/>
  <c r="T7" i="13"/>
  <c r="R7" i="13"/>
  <c r="S26" i="20"/>
  <c r="Q26" i="20"/>
  <c r="T25" i="20"/>
  <c r="R25" i="20"/>
  <c r="T24" i="20"/>
  <c r="R24" i="20"/>
  <c r="T23" i="20"/>
  <c r="R23" i="20"/>
  <c r="T22" i="20"/>
  <c r="R22" i="20"/>
  <c r="T21" i="20"/>
  <c r="R21" i="20"/>
  <c r="T20" i="20"/>
  <c r="R20" i="20"/>
  <c r="T19" i="20"/>
  <c r="R19" i="20"/>
  <c r="S14" i="20"/>
  <c r="Q14" i="20"/>
  <c r="T13" i="20"/>
  <c r="R13" i="20"/>
  <c r="T12" i="20"/>
  <c r="R12" i="20"/>
  <c r="T11" i="20"/>
  <c r="R11" i="20"/>
  <c r="T10" i="20"/>
  <c r="R10" i="20"/>
  <c r="T9" i="20"/>
  <c r="R9" i="20"/>
  <c r="T8" i="20"/>
  <c r="R8" i="20"/>
  <c r="T7" i="20"/>
  <c r="R7" i="20"/>
  <c r="S18" i="29"/>
  <c r="Q18" i="29"/>
  <c r="T17" i="29"/>
  <c r="R17" i="29"/>
  <c r="T16" i="29"/>
  <c r="R16" i="29"/>
  <c r="T15" i="29"/>
  <c r="R15" i="29"/>
  <c r="T14" i="29"/>
  <c r="R14" i="29"/>
  <c r="T13" i="29"/>
  <c r="R13" i="29"/>
  <c r="S8" i="29"/>
  <c r="Q8" i="29"/>
  <c r="T7" i="29"/>
  <c r="R7" i="29"/>
  <c r="S25" i="30"/>
  <c r="T24" i="30"/>
  <c r="T23" i="30"/>
  <c r="T22" i="30"/>
  <c r="T21" i="30"/>
  <c r="T20" i="30"/>
  <c r="T19" i="30"/>
  <c r="T18" i="30"/>
  <c r="T17" i="30"/>
  <c r="T16" i="30"/>
  <c r="T15" i="30"/>
  <c r="S9" i="30"/>
  <c r="T8" i="30"/>
  <c r="T7" i="30"/>
  <c r="Q25" i="30"/>
  <c r="R24" i="30"/>
  <c r="R23" i="30"/>
  <c r="R22" i="30"/>
  <c r="R21" i="30"/>
  <c r="R20" i="30"/>
  <c r="R19" i="30"/>
  <c r="R18" i="30"/>
  <c r="R17" i="30"/>
  <c r="R16" i="30"/>
  <c r="R15" i="30"/>
  <c r="Q9" i="30"/>
  <c r="R8" i="30"/>
  <c r="R7" i="30"/>
  <c r="S33" i="12"/>
  <c r="Q33" i="12"/>
  <c r="T32" i="12"/>
  <c r="R32" i="12"/>
  <c r="T31" i="12"/>
  <c r="R31" i="12"/>
  <c r="T30" i="12"/>
  <c r="R30" i="12"/>
  <c r="T29" i="12"/>
  <c r="R29" i="12"/>
  <c r="T28" i="12"/>
  <c r="R28" i="12"/>
  <c r="T27" i="12"/>
  <c r="R27" i="12"/>
  <c r="T26" i="12"/>
  <c r="R26" i="12"/>
  <c r="T25" i="12"/>
  <c r="R25" i="12"/>
  <c r="T24" i="12"/>
  <c r="R24" i="12"/>
  <c r="T23" i="12"/>
  <c r="R23" i="12"/>
  <c r="T22" i="12"/>
  <c r="R22" i="12"/>
  <c r="T21" i="12"/>
  <c r="R21" i="12"/>
  <c r="T20" i="12"/>
  <c r="R20" i="12"/>
  <c r="S15" i="12"/>
  <c r="Q15" i="12"/>
  <c r="T14" i="12"/>
  <c r="R14" i="12"/>
  <c r="T13" i="12"/>
  <c r="R13" i="12"/>
  <c r="T12" i="12"/>
  <c r="R12" i="12"/>
  <c r="T11" i="12"/>
  <c r="R11" i="12"/>
  <c r="T10" i="12"/>
  <c r="R10" i="12"/>
  <c r="T9" i="12"/>
  <c r="R9" i="12"/>
  <c r="T8" i="12"/>
  <c r="R8" i="12"/>
  <c r="T7" i="12"/>
  <c r="R7" i="12"/>
  <c r="S24" i="11"/>
  <c r="Q24" i="11"/>
  <c r="T23" i="11"/>
  <c r="R23" i="11"/>
  <c r="T22" i="11"/>
  <c r="R22" i="11"/>
  <c r="T21" i="11"/>
  <c r="R21" i="11"/>
  <c r="T20" i="11"/>
  <c r="R20" i="11"/>
  <c r="T19" i="11"/>
  <c r="R19" i="11"/>
  <c r="T18" i="11"/>
  <c r="R18" i="11"/>
  <c r="T17" i="11"/>
  <c r="R17" i="11"/>
  <c r="S12" i="11"/>
  <c r="Q12" i="11"/>
  <c r="T11" i="11"/>
  <c r="R11" i="11"/>
  <c r="T10" i="11"/>
  <c r="R10" i="11"/>
  <c r="T9" i="11"/>
  <c r="R9" i="11"/>
  <c r="T8" i="11"/>
  <c r="R8" i="11"/>
  <c r="T7" i="11"/>
  <c r="R7" i="11"/>
  <c r="S25" i="10"/>
  <c r="Q25" i="10"/>
  <c r="T24" i="10"/>
  <c r="R24" i="10"/>
  <c r="T23" i="10"/>
  <c r="R23" i="10"/>
  <c r="T22" i="10"/>
  <c r="R22" i="10"/>
  <c r="T21" i="10"/>
  <c r="R21" i="10"/>
  <c r="T20" i="10"/>
  <c r="R20" i="10"/>
  <c r="T19" i="10"/>
  <c r="R19" i="10"/>
  <c r="T18" i="10"/>
  <c r="R18" i="10"/>
  <c r="T17" i="10"/>
  <c r="R17" i="10"/>
  <c r="S12" i="10"/>
  <c r="Q12" i="10"/>
  <c r="T11" i="10"/>
  <c r="R11" i="10"/>
  <c r="T10" i="10"/>
  <c r="R10" i="10"/>
  <c r="T9" i="10"/>
  <c r="R9" i="10"/>
  <c r="T8" i="10"/>
  <c r="R8" i="10"/>
  <c r="T7" i="10"/>
  <c r="R7" i="10"/>
  <c r="S28" i="9"/>
  <c r="Q28" i="9"/>
  <c r="T27" i="9"/>
  <c r="R27" i="9"/>
  <c r="T26" i="9"/>
  <c r="R26" i="9"/>
  <c r="T25" i="9"/>
  <c r="R25" i="9"/>
  <c r="T24" i="9"/>
  <c r="R24" i="9"/>
  <c r="T23" i="9"/>
  <c r="R23" i="9"/>
  <c r="T22" i="9"/>
  <c r="R22" i="9"/>
  <c r="T21" i="9"/>
  <c r="R21" i="9"/>
  <c r="T20" i="9"/>
  <c r="R20" i="9"/>
  <c r="T19" i="9"/>
  <c r="R19" i="9"/>
  <c r="T18" i="9"/>
  <c r="R18" i="9"/>
  <c r="S13" i="9"/>
  <c r="Q13" i="9"/>
  <c r="T12" i="9"/>
  <c r="R12" i="9"/>
  <c r="T11" i="9"/>
  <c r="R11" i="9"/>
  <c r="T10" i="9"/>
  <c r="R10" i="9"/>
  <c r="T9" i="9"/>
  <c r="R9" i="9"/>
  <c r="T8" i="9"/>
  <c r="R8" i="9"/>
  <c r="T7" i="9"/>
  <c r="R7" i="9"/>
  <c r="S22" i="25"/>
  <c r="Q22" i="25"/>
  <c r="T21" i="25"/>
  <c r="R21" i="25"/>
  <c r="T19" i="25"/>
  <c r="R19" i="25"/>
  <c r="T18" i="25"/>
  <c r="R18" i="25"/>
  <c r="T17" i="25"/>
  <c r="R17" i="25"/>
  <c r="T16" i="25"/>
  <c r="R16" i="25"/>
  <c r="S11" i="25"/>
  <c r="Q11" i="25"/>
  <c r="T10" i="25"/>
  <c r="R10" i="25"/>
  <c r="T9" i="25"/>
  <c r="R9" i="25"/>
  <c r="T8" i="25"/>
  <c r="R8" i="25"/>
  <c r="T7" i="25"/>
  <c r="R7" i="25"/>
  <c r="S27" i="8"/>
  <c r="Q27" i="8"/>
  <c r="T26" i="8"/>
  <c r="R26" i="8"/>
  <c r="T25" i="8"/>
  <c r="R25" i="8"/>
  <c r="T24" i="8"/>
  <c r="R24" i="8"/>
  <c r="T23" i="8"/>
  <c r="R23" i="8"/>
  <c r="T22" i="8"/>
  <c r="R22" i="8"/>
  <c r="T21" i="8"/>
  <c r="R21" i="8"/>
  <c r="T20" i="8"/>
  <c r="R20" i="8"/>
  <c r="T19" i="8"/>
  <c r="R19" i="8"/>
  <c r="T18" i="8"/>
  <c r="R18" i="8"/>
  <c r="T17" i="8"/>
  <c r="R17" i="8"/>
  <c r="S12" i="8"/>
  <c r="Q12" i="8"/>
  <c r="T11" i="8"/>
  <c r="R11" i="8"/>
  <c r="T10" i="8"/>
  <c r="R10" i="8"/>
  <c r="T9" i="8"/>
  <c r="R9" i="8"/>
  <c r="T8" i="8"/>
  <c r="R8" i="8"/>
  <c r="T7" i="8"/>
  <c r="R7" i="8"/>
  <c r="S47" i="7"/>
  <c r="Q47" i="7"/>
  <c r="T46" i="7"/>
  <c r="R46" i="7"/>
  <c r="T45" i="7"/>
  <c r="R45" i="7"/>
  <c r="T44" i="7"/>
  <c r="R44" i="7"/>
  <c r="T43" i="7"/>
  <c r="R43" i="7"/>
  <c r="T42" i="7"/>
  <c r="R42" i="7"/>
  <c r="T41" i="7"/>
  <c r="R41" i="7"/>
  <c r="T40" i="7"/>
  <c r="R40" i="7"/>
  <c r="T39" i="7"/>
  <c r="R39" i="7"/>
  <c r="T38" i="7"/>
  <c r="R38" i="7"/>
  <c r="T37" i="7"/>
  <c r="R37" i="7"/>
  <c r="T36" i="7"/>
  <c r="R36" i="7"/>
  <c r="T35" i="7"/>
  <c r="R35" i="7"/>
  <c r="T34" i="7"/>
  <c r="R34" i="7"/>
  <c r="T33" i="7"/>
  <c r="R33" i="7"/>
  <c r="T32" i="7"/>
  <c r="R32" i="7"/>
  <c r="S15" i="7"/>
  <c r="Q15" i="7"/>
  <c r="T12" i="7"/>
  <c r="R12" i="7"/>
  <c r="T11" i="7"/>
  <c r="R11" i="7"/>
  <c r="T10" i="7"/>
  <c r="R10" i="7"/>
  <c r="T9" i="7"/>
  <c r="R9" i="7"/>
  <c r="T8" i="7"/>
  <c r="R8" i="7"/>
  <c r="T7" i="7"/>
  <c r="R7" i="7"/>
  <c r="S34" i="6"/>
  <c r="Q34" i="6"/>
  <c r="T33" i="6"/>
  <c r="R33" i="6"/>
  <c r="T32" i="6"/>
  <c r="R32" i="6"/>
  <c r="T31" i="6"/>
  <c r="R31" i="6"/>
  <c r="T30" i="6"/>
  <c r="R30" i="6"/>
  <c r="T29" i="6"/>
  <c r="R29" i="6"/>
  <c r="T28" i="6"/>
  <c r="R28" i="6"/>
  <c r="T27" i="6"/>
  <c r="R27" i="6"/>
  <c r="T26" i="6"/>
  <c r="R26" i="6"/>
  <c r="T25" i="6"/>
  <c r="R25" i="6"/>
  <c r="T24" i="6"/>
  <c r="R24" i="6"/>
  <c r="T23" i="6"/>
  <c r="R23" i="6"/>
  <c r="T22" i="6"/>
  <c r="R22" i="6"/>
  <c r="T21" i="6"/>
  <c r="R21" i="6"/>
  <c r="T20" i="6"/>
  <c r="R20" i="6"/>
  <c r="T19" i="6"/>
  <c r="R19" i="6"/>
  <c r="T18" i="6"/>
  <c r="R18" i="6"/>
  <c r="S13" i="6"/>
  <c r="Q13" i="6"/>
  <c r="T12" i="6"/>
  <c r="R12" i="6"/>
  <c r="T11" i="6"/>
  <c r="R11" i="6"/>
  <c r="T10" i="6"/>
  <c r="R10" i="6"/>
  <c r="T9" i="6"/>
  <c r="R9" i="6"/>
  <c r="T8" i="6"/>
  <c r="R8" i="6"/>
  <c r="T7" i="6"/>
  <c r="R7" i="6"/>
  <c r="S29" i="19"/>
  <c r="Q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22" i="19"/>
  <c r="R22" i="19"/>
  <c r="T21" i="19"/>
  <c r="R21" i="19"/>
  <c r="T14" i="19"/>
  <c r="R14" i="19"/>
  <c r="T13" i="19"/>
  <c r="R13" i="19"/>
  <c r="T12" i="19"/>
  <c r="R12" i="19"/>
  <c r="T11" i="19"/>
  <c r="R11" i="19"/>
  <c r="T10" i="19"/>
  <c r="R10" i="19"/>
  <c r="T9" i="19"/>
  <c r="R9" i="19"/>
  <c r="T8" i="19"/>
  <c r="R8" i="19"/>
  <c r="T7" i="19"/>
  <c r="R7" i="19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S13" i="5"/>
  <c r="T12" i="5"/>
  <c r="T11" i="5"/>
  <c r="T10" i="5"/>
  <c r="T9" i="5"/>
  <c r="T8" i="5"/>
  <c r="T7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Q13" i="5"/>
  <c r="R12" i="5"/>
  <c r="R11" i="5"/>
  <c r="R10" i="5"/>
  <c r="R9" i="5"/>
  <c r="R8" i="5"/>
  <c r="R7" i="5"/>
  <c r="S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S13" i="4"/>
  <c r="T12" i="4"/>
  <c r="T11" i="4"/>
  <c r="T10" i="4"/>
  <c r="T9" i="4"/>
  <c r="T8" i="4"/>
  <c r="T7" i="4"/>
  <c r="Q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Q13" i="4"/>
  <c r="R12" i="4"/>
  <c r="R11" i="4"/>
  <c r="R10" i="4"/>
  <c r="R9" i="4"/>
  <c r="R8" i="4"/>
  <c r="R7" i="4"/>
  <c r="S46" i="3"/>
  <c r="T45" i="3"/>
  <c r="T44" i="3"/>
  <c r="T43" i="3"/>
  <c r="T42" i="3"/>
  <c r="T41" i="3"/>
  <c r="T40" i="3"/>
  <c r="T39" i="3"/>
  <c r="S34" i="3"/>
  <c r="T33" i="3"/>
  <c r="T32" i="3"/>
  <c r="T31" i="3"/>
  <c r="T30" i="3"/>
  <c r="T29" i="3"/>
  <c r="T28" i="3"/>
  <c r="T27" i="3"/>
  <c r="T26" i="3"/>
  <c r="T25" i="3"/>
  <c r="T24" i="3"/>
  <c r="T23" i="3"/>
  <c r="T22" i="3"/>
  <c r="S17" i="3"/>
  <c r="T16" i="3"/>
  <c r="T15" i="3"/>
  <c r="T14" i="3"/>
  <c r="T13" i="3"/>
  <c r="T12" i="3"/>
  <c r="T11" i="3"/>
  <c r="T10" i="3"/>
  <c r="T9" i="3"/>
  <c r="T8" i="3"/>
  <c r="T7" i="3"/>
  <c r="Q46" i="3"/>
  <c r="R45" i="3"/>
  <c r="R44" i="3"/>
  <c r="R43" i="3"/>
  <c r="R42" i="3"/>
  <c r="R41" i="3"/>
  <c r="R40" i="3"/>
  <c r="R39" i="3"/>
  <c r="Q34" i="3"/>
  <c r="R33" i="3"/>
  <c r="R32" i="3"/>
  <c r="R31" i="3"/>
  <c r="R30" i="3"/>
  <c r="R29" i="3"/>
  <c r="R28" i="3"/>
  <c r="R27" i="3"/>
  <c r="R26" i="3"/>
  <c r="R25" i="3"/>
  <c r="R24" i="3"/>
  <c r="R23" i="3"/>
  <c r="R22" i="3"/>
  <c r="Q17" i="3"/>
  <c r="R16" i="3"/>
  <c r="R15" i="3"/>
  <c r="R14" i="3"/>
  <c r="R13" i="3"/>
  <c r="R12" i="3"/>
  <c r="R11" i="3"/>
  <c r="R10" i="3"/>
  <c r="R9" i="3"/>
  <c r="R8" i="3"/>
  <c r="R7" i="3"/>
  <c r="S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S16" i="2"/>
  <c r="T15" i="2"/>
  <c r="T14" i="2"/>
  <c r="T13" i="2"/>
  <c r="T12" i="2"/>
  <c r="T11" i="2"/>
  <c r="T10" i="2"/>
  <c r="T9" i="2"/>
  <c r="T8" i="2"/>
  <c r="T7" i="2"/>
  <c r="Q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Q16" i="2"/>
  <c r="R15" i="2"/>
  <c r="R14" i="2"/>
  <c r="R13" i="2"/>
  <c r="R12" i="2"/>
  <c r="R11" i="2"/>
  <c r="R10" i="2"/>
  <c r="R9" i="2"/>
  <c r="R8" i="2"/>
  <c r="R7" i="2"/>
  <c r="B13" i="5"/>
  <c r="O29" i="36" l="1"/>
  <c r="P29" i="36" s="1"/>
  <c r="M27" i="36"/>
  <c r="N27" i="36" s="1"/>
  <c r="O27" i="36"/>
  <c r="P27" i="36" s="1"/>
  <c r="O21" i="36"/>
  <c r="P21" i="36" s="1"/>
  <c r="O29" i="33"/>
  <c r="D13" i="5"/>
  <c r="F13" i="5"/>
  <c r="AD13" i="5"/>
  <c r="O39" i="33"/>
  <c r="Q39" i="33"/>
  <c r="M21" i="36"/>
  <c r="N21" i="36" s="1"/>
  <c r="M29" i="36"/>
  <c r="N29" i="36" s="1"/>
  <c r="Z13" i="5"/>
  <c r="AB13" i="5"/>
  <c r="X13" i="5"/>
  <c r="AF13" i="5"/>
  <c r="R203" i="33"/>
  <c r="P246" i="43"/>
  <c r="R202" i="33"/>
  <c r="P245" i="43"/>
  <c r="R201" i="33"/>
  <c r="P244" i="43"/>
  <c r="R200" i="33"/>
  <c r="P243" i="43"/>
  <c r="R199" i="33"/>
  <c r="P242" i="43"/>
  <c r="P240" i="43"/>
  <c r="R197" i="33"/>
  <c r="R194" i="33"/>
  <c r="P237" i="43"/>
  <c r="R193" i="33"/>
  <c r="P236" i="43"/>
  <c r="R206" i="33"/>
  <c r="P249" i="43"/>
  <c r="P206" i="33"/>
  <c r="N249" i="43"/>
  <c r="P202" i="33"/>
  <c r="N245" i="43"/>
  <c r="P201" i="33"/>
  <c r="N244" i="43"/>
  <c r="P200" i="33"/>
  <c r="N243" i="43"/>
  <c r="P199" i="33"/>
  <c r="N242" i="43"/>
  <c r="P197" i="33"/>
  <c r="N240" i="43"/>
  <c r="P203" i="33"/>
  <c r="N246" i="43"/>
  <c r="P194" i="33"/>
  <c r="N237" i="43"/>
  <c r="P193" i="33"/>
  <c r="N236" i="43"/>
  <c r="R204" i="33"/>
  <c r="P247" i="43"/>
  <c r="P204" i="33"/>
  <c r="N247" i="43"/>
  <c r="Q260" i="43"/>
  <c r="R250" i="43"/>
  <c r="R37" i="43" s="1"/>
  <c r="Q15" i="33"/>
  <c r="O20" i="36"/>
  <c r="P20" i="36" s="1"/>
  <c r="O22" i="36"/>
  <c r="P22" i="36" s="1"/>
  <c r="O23" i="36"/>
  <c r="P23" i="36" s="1"/>
  <c r="M19" i="36"/>
  <c r="N19" i="36" s="1"/>
  <c r="M20" i="36"/>
  <c r="N20" i="36" s="1"/>
  <c r="M22" i="36"/>
  <c r="N22" i="36" s="1"/>
  <c r="M23" i="36"/>
  <c r="N23" i="36" s="1"/>
  <c r="O24" i="36"/>
  <c r="P24" i="36" s="1"/>
  <c r="O25" i="36"/>
  <c r="P25" i="36" s="1"/>
  <c r="O26" i="36"/>
  <c r="P26" i="36" s="1"/>
  <c r="M24" i="36"/>
  <c r="N24" i="36" s="1"/>
  <c r="M25" i="36"/>
  <c r="N25" i="36" s="1"/>
  <c r="M26" i="36"/>
  <c r="N26" i="36" s="1"/>
  <c r="Q29" i="33"/>
  <c r="O19" i="36"/>
  <c r="P19" i="36" s="1"/>
  <c r="N28" i="36"/>
  <c r="O15" i="33"/>
  <c r="AA15" i="21"/>
  <c r="T13" i="5"/>
  <c r="R13" i="5"/>
  <c r="M33" i="33"/>
  <c r="M34" i="33"/>
  <c r="M35" i="33"/>
  <c r="M36" i="33"/>
  <c r="M37" i="33"/>
  <c r="M38" i="33"/>
  <c r="K33" i="33"/>
  <c r="K34" i="33"/>
  <c r="K35" i="33"/>
  <c r="K36" i="33"/>
  <c r="K37" i="33"/>
  <c r="K38" i="33"/>
  <c r="I33" i="33"/>
  <c r="I34" i="33"/>
  <c r="I35" i="33"/>
  <c r="I36" i="33"/>
  <c r="I37" i="33"/>
  <c r="I38" i="33"/>
  <c r="G33" i="33"/>
  <c r="G34" i="33"/>
  <c r="G35" i="33"/>
  <c r="G36" i="33"/>
  <c r="G37" i="33"/>
  <c r="G38" i="33"/>
  <c r="R33" i="33"/>
  <c r="M19" i="33"/>
  <c r="M20" i="33"/>
  <c r="M21" i="33"/>
  <c r="M22" i="33"/>
  <c r="M23" i="33"/>
  <c r="M24" i="33"/>
  <c r="M25" i="33"/>
  <c r="M26" i="33"/>
  <c r="M27" i="33"/>
  <c r="M28" i="33"/>
  <c r="K19" i="33"/>
  <c r="K20" i="33"/>
  <c r="K21" i="33"/>
  <c r="K22" i="33"/>
  <c r="K23" i="33"/>
  <c r="K24" i="33"/>
  <c r="K25" i="33"/>
  <c r="K26" i="33"/>
  <c r="K27" i="33"/>
  <c r="K28" i="33"/>
  <c r="I19" i="33"/>
  <c r="I20" i="33"/>
  <c r="I21" i="33"/>
  <c r="I22" i="33"/>
  <c r="I23" i="33"/>
  <c r="I24" i="33"/>
  <c r="I25" i="33"/>
  <c r="I26" i="33"/>
  <c r="I27" i="33"/>
  <c r="I28" i="33"/>
  <c r="G19" i="33"/>
  <c r="G20" i="33"/>
  <c r="G21" i="33"/>
  <c r="G22" i="33"/>
  <c r="G23" i="33"/>
  <c r="G24" i="33"/>
  <c r="G25" i="33"/>
  <c r="G26" i="33"/>
  <c r="G27" i="33"/>
  <c r="G28" i="33"/>
  <c r="P19" i="33"/>
  <c r="R20" i="33"/>
  <c r="R21" i="33"/>
  <c r="R22" i="33"/>
  <c r="R23" i="33"/>
  <c r="R24" i="33"/>
  <c r="R25" i="33"/>
  <c r="R26" i="33"/>
  <c r="R27" i="33"/>
  <c r="R28" i="33"/>
  <c r="M6" i="33"/>
  <c r="M7" i="33"/>
  <c r="M8" i="33"/>
  <c r="M9" i="33"/>
  <c r="M10" i="33"/>
  <c r="M11" i="33"/>
  <c r="M12" i="33"/>
  <c r="M13" i="33"/>
  <c r="M14" i="33"/>
  <c r="K6" i="33"/>
  <c r="K7" i="33"/>
  <c r="K8" i="33"/>
  <c r="K9" i="33"/>
  <c r="K10" i="33"/>
  <c r="K11" i="33"/>
  <c r="K12" i="33"/>
  <c r="K13" i="33"/>
  <c r="G28" i="36" s="1"/>
  <c r="H28" i="36" s="1"/>
  <c r="K14" i="33"/>
  <c r="G29" i="36" s="1"/>
  <c r="H29" i="36" s="1"/>
  <c r="I6" i="33"/>
  <c r="I7" i="33"/>
  <c r="I8" i="33"/>
  <c r="E21" i="36" s="1"/>
  <c r="F21" i="36" s="1"/>
  <c r="I9" i="33"/>
  <c r="I10" i="33"/>
  <c r="I11" i="33"/>
  <c r="I12" i="33"/>
  <c r="I13" i="33"/>
  <c r="E28" i="36" s="1"/>
  <c r="F28" i="36" s="1"/>
  <c r="I14" i="33"/>
  <c r="G6" i="33"/>
  <c r="G7" i="33"/>
  <c r="G8" i="33"/>
  <c r="G9" i="33"/>
  <c r="G10" i="33"/>
  <c r="G11" i="33"/>
  <c r="G12" i="33"/>
  <c r="G13" i="33"/>
  <c r="G14" i="33"/>
  <c r="P6" i="33"/>
  <c r="R7" i="33"/>
  <c r="R8" i="33"/>
  <c r="P13" i="33"/>
  <c r="P14" i="33"/>
  <c r="E27" i="36" l="1"/>
  <c r="F27" i="36" s="1"/>
  <c r="M30" i="36"/>
  <c r="N30" i="36" s="1"/>
  <c r="E29" i="36"/>
  <c r="F29" i="36" s="1"/>
  <c r="E19" i="36"/>
  <c r="F19" i="36" s="1"/>
  <c r="G20" i="36"/>
  <c r="H20" i="36" s="1"/>
  <c r="E23" i="36"/>
  <c r="F23" i="36" s="1"/>
  <c r="G23" i="36"/>
  <c r="H23" i="36" s="1"/>
  <c r="E20" i="36"/>
  <c r="F20" i="36" s="1"/>
  <c r="G19" i="36"/>
  <c r="H19" i="36" s="1"/>
  <c r="E22" i="36"/>
  <c r="F22" i="36" s="1"/>
  <c r="G22" i="36"/>
  <c r="H22" i="36" s="1"/>
  <c r="G27" i="36"/>
  <c r="H27" i="36" s="1"/>
  <c r="G21" i="36"/>
  <c r="H21" i="36" s="1"/>
  <c r="E26" i="36"/>
  <c r="F26" i="36" s="1"/>
  <c r="E24" i="36"/>
  <c r="F24" i="36" s="1"/>
  <c r="E25" i="36"/>
  <c r="F25" i="36" s="1"/>
  <c r="G26" i="36"/>
  <c r="H26" i="36" s="1"/>
  <c r="G24" i="36"/>
  <c r="H24" i="36" s="1"/>
  <c r="G25" i="36"/>
  <c r="H25" i="36" s="1"/>
  <c r="C28" i="36"/>
  <c r="C26" i="36"/>
  <c r="C24" i="36"/>
  <c r="C20" i="36"/>
  <c r="AA27" i="33"/>
  <c r="AA25" i="33"/>
  <c r="AA21" i="33"/>
  <c r="AA19" i="33"/>
  <c r="AA38" i="33"/>
  <c r="AA36" i="33"/>
  <c r="AA34" i="33"/>
  <c r="C29" i="36"/>
  <c r="C27" i="36"/>
  <c r="C25" i="36"/>
  <c r="C21" i="36"/>
  <c r="C19" i="36"/>
  <c r="AA28" i="33"/>
  <c r="AA26" i="33"/>
  <c r="AA24" i="33"/>
  <c r="AA20" i="33"/>
  <c r="AA37" i="33"/>
  <c r="AA35" i="33"/>
  <c r="AA33" i="33"/>
  <c r="K23" i="36"/>
  <c r="K22" i="36"/>
  <c r="AA23" i="33"/>
  <c r="C23" i="36"/>
  <c r="AA22" i="33"/>
  <c r="C22" i="36"/>
  <c r="K29" i="36"/>
  <c r="K27" i="36"/>
  <c r="K25" i="36"/>
  <c r="K21" i="36"/>
  <c r="K19" i="36"/>
  <c r="K28" i="36"/>
  <c r="K26" i="36"/>
  <c r="K24" i="36"/>
  <c r="K20" i="36"/>
  <c r="O30" i="36"/>
  <c r="P30" i="36" s="1"/>
  <c r="AA13" i="33"/>
  <c r="AA11" i="33"/>
  <c r="AA9" i="33"/>
  <c r="AA7" i="33"/>
  <c r="AA14" i="33"/>
  <c r="AA12" i="33"/>
  <c r="AA10" i="33"/>
  <c r="AA8" i="33"/>
  <c r="AA6" i="33"/>
  <c r="P33" i="33"/>
  <c r="P38" i="33"/>
  <c r="P37" i="33"/>
  <c r="P36" i="33"/>
  <c r="P35" i="33"/>
  <c r="P34" i="33"/>
  <c r="R38" i="33"/>
  <c r="R37" i="33"/>
  <c r="R36" i="33"/>
  <c r="R35" i="33"/>
  <c r="R34" i="33"/>
  <c r="R19" i="33"/>
  <c r="P28" i="33"/>
  <c r="P27" i="33"/>
  <c r="P26" i="33"/>
  <c r="P25" i="33"/>
  <c r="P24" i="33"/>
  <c r="P23" i="33"/>
  <c r="P22" i="33"/>
  <c r="P21" i="33"/>
  <c r="P20" i="33"/>
  <c r="R6" i="33"/>
  <c r="R14" i="33"/>
  <c r="R13" i="33"/>
  <c r="P12" i="33"/>
  <c r="P11" i="33"/>
  <c r="R12" i="33"/>
  <c r="R11" i="33"/>
  <c r="P10" i="33"/>
  <c r="P9" i="33"/>
  <c r="R10" i="33"/>
  <c r="R9" i="33"/>
  <c r="P8" i="33"/>
  <c r="P7" i="33"/>
  <c r="I303" i="34"/>
  <c r="O303" i="34" s="1"/>
  <c r="G303" i="34"/>
  <c r="E303" i="34"/>
  <c r="C303" i="34"/>
  <c r="B303" i="34"/>
  <c r="J302" i="34"/>
  <c r="H302" i="34"/>
  <c r="F302" i="34"/>
  <c r="D302" i="34"/>
  <c r="J301" i="34"/>
  <c r="H301" i="34"/>
  <c r="F301" i="34"/>
  <c r="D301" i="34"/>
  <c r="I297" i="34"/>
  <c r="O297" i="34" s="1"/>
  <c r="G297" i="34"/>
  <c r="E297" i="34"/>
  <c r="C297" i="34"/>
  <c r="B297" i="34"/>
  <c r="J296" i="34"/>
  <c r="H296" i="34"/>
  <c r="F296" i="34"/>
  <c r="D296" i="34"/>
  <c r="J295" i="34"/>
  <c r="H295" i="34"/>
  <c r="F295" i="34"/>
  <c r="D295" i="34"/>
  <c r="I291" i="34"/>
  <c r="O291" i="34" s="1"/>
  <c r="G291" i="34"/>
  <c r="E291" i="34"/>
  <c r="C291" i="34"/>
  <c r="B291" i="34"/>
  <c r="J290" i="34"/>
  <c r="H290" i="34"/>
  <c r="F290" i="34"/>
  <c r="D290" i="34"/>
  <c r="J289" i="34"/>
  <c r="H289" i="34"/>
  <c r="F289" i="34"/>
  <c r="D289" i="34"/>
  <c r="I285" i="34"/>
  <c r="O285" i="34" s="1"/>
  <c r="G285" i="34"/>
  <c r="E285" i="34"/>
  <c r="C285" i="34"/>
  <c r="B285" i="34"/>
  <c r="J284" i="34"/>
  <c r="H284" i="34"/>
  <c r="F284" i="34"/>
  <c r="D284" i="34"/>
  <c r="J283" i="34"/>
  <c r="H283" i="34"/>
  <c r="F283" i="34"/>
  <c r="D283" i="34"/>
  <c r="J282" i="34"/>
  <c r="H282" i="34"/>
  <c r="F282" i="34"/>
  <c r="D282" i="34"/>
  <c r="J281" i="34"/>
  <c r="H281" i="34"/>
  <c r="F281" i="34"/>
  <c r="D281" i="34"/>
  <c r="J280" i="34"/>
  <c r="H280" i="34"/>
  <c r="F280" i="34"/>
  <c r="D280" i="34"/>
  <c r="I276" i="34"/>
  <c r="O276" i="34" s="1"/>
  <c r="G276" i="34"/>
  <c r="E276" i="34"/>
  <c r="C276" i="34"/>
  <c r="B276" i="34"/>
  <c r="J275" i="34"/>
  <c r="H275" i="34"/>
  <c r="F275" i="34"/>
  <c r="D275" i="34"/>
  <c r="J274" i="34"/>
  <c r="H274" i="34"/>
  <c r="F274" i="34"/>
  <c r="D274" i="34"/>
  <c r="J273" i="34"/>
  <c r="H273" i="34"/>
  <c r="F273" i="34"/>
  <c r="D273" i="34"/>
  <c r="J272" i="34"/>
  <c r="H272" i="34"/>
  <c r="F272" i="34"/>
  <c r="D272" i="34"/>
  <c r="J271" i="34"/>
  <c r="H271" i="34"/>
  <c r="F271" i="34"/>
  <c r="D271" i="34"/>
  <c r="J270" i="34"/>
  <c r="H270" i="34"/>
  <c r="F270" i="34"/>
  <c r="D270" i="34"/>
  <c r="J269" i="34"/>
  <c r="H269" i="34"/>
  <c r="F269" i="34"/>
  <c r="D269" i="34"/>
  <c r="J268" i="34"/>
  <c r="H268" i="34"/>
  <c r="F268" i="34"/>
  <c r="D268" i="34"/>
  <c r="J267" i="34"/>
  <c r="H267" i="34"/>
  <c r="F267" i="34"/>
  <c r="D267" i="34"/>
  <c r="J266" i="34"/>
  <c r="H266" i="34"/>
  <c r="F266" i="34"/>
  <c r="D266" i="34"/>
  <c r="J265" i="34"/>
  <c r="H265" i="34"/>
  <c r="F265" i="34"/>
  <c r="D265" i="34"/>
  <c r="J264" i="34"/>
  <c r="H264" i="34"/>
  <c r="F264" i="34"/>
  <c r="D264" i="34"/>
  <c r="I260" i="34"/>
  <c r="O260" i="34" s="1"/>
  <c r="G260" i="34"/>
  <c r="E260" i="34"/>
  <c r="C260" i="34"/>
  <c r="B260" i="34"/>
  <c r="J259" i="34"/>
  <c r="H259" i="34"/>
  <c r="F259" i="34"/>
  <c r="D259" i="34"/>
  <c r="J258" i="34"/>
  <c r="H258" i="34"/>
  <c r="F258" i="34"/>
  <c r="D258" i="34"/>
  <c r="J257" i="34"/>
  <c r="H257" i="34"/>
  <c r="F257" i="34"/>
  <c r="D257" i="34"/>
  <c r="J256" i="34"/>
  <c r="H256" i="34"/>
  <c r="F256" i="34"/>
  <c r="D256" i="34"/>
  <c r="J255" i="34"/>
  <c r="H255" i="34"/>
  <c r="F255" i="34"/>
  <c r="D255" i="34"/>
  <c r="J254" i="34"/>
  <c r="H254" i="34"/>
  <c r="F254" i="34"/>
  <c r="D254" i="34"/>
  <c r="J253" i="34"/>
  <c r="H253" i="34"/>
  <c r="F253" i="34"/>
  <c r="D253" i="34"/>
  <c r="J252" i="34"/>
  <c r="H252" i="34"/>
  <c r="F252" i="34"/>
  <c r="D252" i="34"/>
  <c r="J251" i="34"/>
  <c r="H251" i="34"/>
  <c r="F251" i="34"/>
  <c r="D251" i="34"/>
  <c r="J250" i="34"/>
  <c r="H250" i="34"/>
  <c r="F250" i="34"/>
  <c r="D250" i="34"/>
  <c r="I246" i="34"/>
  <c r="O246" i="34" s="1"/>
  <c r="G246" i="34"/>
  <c r="E246" i="34"/>
  <c r="C246" i="34"/>
  <c r="B246" i="34"/>
  <c r="J245" i="34"/>
  <c r="H245" i="34"/>
  <c r="F245" i="34"/>
  <c r="D245" i="34"/>
  <c r="J244" i="34"/>
  <c r="H244" i="34"/>
  <c r="F244" i="34"/>
  <c r="D244" i="34"/>
  <c r="J243" i="34"/>
  <c r="H243" i="34"/>
  <c r="F243" i="34"/>
  <c r="D243" i="34"/>
  <c r="J242" i="34"/>
  <c r="H242" i="34"/>
  <c r="F242" i="34"/>
  <c r="D242" i="34"/>
  <c r="J241" i="34"/>
  <c r="H241" i="34"/>
  <c r="F241" i="34"/>
  <c r="D241" i="34"/>
  <c r="J240" i="34"/>
  <c r="H240" i="34"/>
  <c r="F240" i="34"/>
  <c r="D240" i="34"/>
  <c r="J239" i="34"/>
  <c r="H239" i="34"/>
  <c r="F239" i="34"/>
  <c r="D239" i="34"/>
  <c r="I235" i="34"/>
  <c r="O235" i="34" s="1"/>
  <c r="G235" i="34"/>
  <c r="E235" i="34"/>
  <c r="C235" i="34"/>
  <c r="B235" i="34"/>
  <c r="J234" i="34"/>
  <c r="H234" i="34"/>
  <c r="F234" i="34"/>
  <c r="D234" i="34"/>
  <c r="J233" i="34"/>
  <c r="H233" i="34"/>
  <c r="F233" i="34"/>
  <c r="D233" i="34"/>
  <c r="J232" i="34"/>
  <c r="H232" i="34"/>
  <c r="F232" i="34"/>
  <c r="D232" i="34"/>
  <c r="J231" i="34"/>
  <c r="H231" i="34"/>
  <c r="F231" i="34"/>
  <c r="D231" i="34"/>
  <c r="J230" i="34"/>
  <c r="H230" i="34"/>
  <c r="F230" i="34"/>
  <c r="D230" i="34"/>
  <c r="J229" i="34"/>
  <c r="H229" i="34"/>
  <c r="F229" i="34"/>
  <c r="D229" i="34"/>
  <c r="J228" i="34"/>
  <c r="H228" i="34"/>
  <c r="F228" i="34"/>
  <c r="D228" i="34"/>
  <c r="J227" i="34"/>
  <c r="H227" i="34"/>
  <c r="F227" i="34"/>
  <c r="D227" i="34"/>
  <c r="I223" i="34"/>
  <c r="O223" i="34" s="1"/>
  <c r="G223" i="34"/>
  <c r="E223" i="34"/>
  <c r="C223" i="34"/>
  <c r="B223" i="34"/>
  <c r="J222" i="34"/>
  <c r="H222" i="34"/>
  <c r="F222" i="34"/>
  <c r="D222" i="34"/>
  <c r="J221" i="34"/>
  <c r="H221" i="34"/>
  <c r="F221" i="34"/>
  <c r="D221" i="34"/>
  <c r="J220" i="34"/>
  <c r="H220" i="34"/>
  <c r="F220" i="34"/>
  <c r="D220" i="34"/>
  <c r="J219" i="34"/>
  <c r="H219" i="34"/>
  <c r="F219" i="34"/>
  <c r="D219" i="34"/>
  <c r="J218" i="34"/>
  <c r="H218" i="34"/>
  <c r="F218" i="34"/>
  <c r="D218" i="34"/>
  <c r="J217" i="34"/>
  <c r="H217" i="34"/>
  <c r="F217" i="34"/>
  <c r="D217" i="34"/>
  <c r="J216" i="34"/>
  <c r="H216" i="34"/>
  <c r="F216" i="34"/>
  <c r="D216" i="34"/>
  <c r="I212" i="34"/>
  <c r="O212" i="34" s="1"/>
  <c r="G212" i="34"/>
  <c r="E212" i="34"/>
  <c r="C212" i="34"/>
  <c r="B212" i="34"/>
  <c r="J211" i="34"/>
  <c r="H211" i="34"/>
  <c r="F211" i="34"/>
  <c r="D211" i="34"/>
  <c r="J210" i="34"/>
  <c r="H210" i="34"/>
  <c r="F210" i="34"/>
  <c r="D210" i="34"/>
  <c r="J209" i="34"/>
  <c r="H209" i="34"/>
  <c r="F209" i="34"/>
  <c r="D209" i="34"/>
  <c r="J208" i="34"/>
  <c r="H208" i="34"/>
  <c r="F208" i="34"/>
  <c r="D208" i="34"/>
  <c r="J207" i="34"/>
  <c r="H207" i="34"/>
  <c r="F207" i="34"/>
  <c r="D207" i="34"/>
  <c r="I203" i="34"/>
  <c r="O203" i="34" s="1"/>
  <c r="G203" i="34"/>
  <c r="E203" i="34"/>
  <c r="C203" i="34"/>
  <c r="B203" i="34"/>
  <c r="J202" i="34"/>
  <c r="H202" i="34"/>
  <c r="F202" i="34"/>
  <c r="D202" i="34"/>
  <c r="J201" i="34"/>
  <c r="H201" i="34"/>
  <c r="F201" i="34"/>
  <c r="D201" i="34"/>
  <c r="J200" i="34"/>
  <c r="H200" i="34"/>
  <c r="F200" i="34"/>
  <c r="D200" i="34"/>
  <c r="J199" i="34"/>
  <c r="H199" i="34"/>
  <c r="F199" i="34"/>
  <c r="D199" i="34"/>
  <c r="J198" i="34"/>
  <c r="H198" i="34"/>
  <c r="F198" i="34"/>
  <c r="D198" i="34"/>
  <c r="J197" i="34"/>
  <c r="H197" i="34"/>
  <c r="F197" i="34"/>
  <c r="D197" i="34"/>
  <c r="J196" i="34"/>
  <c r="H196" i="34"/>
  <c r="F196" i="34"/>
  <c r="D196" i="34"/>
  <c r="J195" i="34"/>
  <c r="H195" i="34"/>
  <c r="F195" i="34"/>
  <c r="D195" i="34"/>
  <c r="J194" i="34"/>
  <c r="H194" i="34"/>
  <c r="F194" i="34"/>
  <c r="D194" i="34"/>
  <c r="J193" i="34"/>
  <c r="H193" i="34"/>
  <c r="F193" i="34"/>
  <c r="D193" i="34"/>
  <c r="I189" i="34"/>
  <c r="O189" i="34" s="1"/>
  <c r="G189" i="34"/>
  <c r="E189" i="34"/>
  <c r="C189" i="34"/>
  <c r="B189" i="34"/>
  <c r="J188" i="34"/>
  <c r="H188" i="34"/>
  <c r="F188" i="34"/>
  <c r="D188" i="34"/>
  <c r="J187" i="34"/>
  <c r="H187" i="34"/>
  <c r="F187" i="34"/>
  <c r="D187" i="34"/>
  <c r="J186" i="34"/>
  <c r="H186" i="34"/>
  <c r="F186" i="34"/>
  <c r="D186" i="34"/>
  <c r="J185" i="34"/>
  <c r="H185" i="34"/>
  <c r="F185" i="34"/>
  <c r="D185" i="34"/>
  <c r="J184" i="34"/>
  <c r="H184" i="34"/>
  <c r="F184" i="34"/>
  <c r="D184" i="34"/>
  <c r="J183" i="34"/>
  <c r="H183" i="34"/>
  <c r="F183" i="34"/>
  <c r="D183" i="34"/>
  <c r="J182" i="34"/>
  <c r="H182" i="34"/>
  <c r="F182" i="34"/>
  <c r="D182" i="34"/>
  <c r="J181" i="34"/>
  <c r="H181" i="34"/>
  <c r="F181" i="34"/>
  <c r="D181" i="34"/>
  <c r="J180" i="34"/>
  <c r="H180" i="34"/>
  <c r="F180" i="34"/>
  <c r="D180" i="34"/>
  <c r="J179" i="34"/>
  <c r="H179" i="34"/>
  <c r="F179" i="34"/>
  <c r="D179" i="34"/>
  <c r="J178" i="34"/>
  <c r="H178" i="34"/>
  <c r="F178" i="34"/>
  <c r="D178" i="34"/>
  <c r="J177" i="34"/>
  <c r="H177" i="34"/>
  <c r="F177" i="34"/>
  <c r="D177" i="34"/>
  <c r="J176" i="34"/>
  <c r="H176" i="34"/>
  <c r="F176" i="34"/>
  <c r="D176" i="34"/>
  <c r="I172" i="34"/>
  <c r="O172" i="34" s="1"/>
  <c r="G172" i="34"/>
  <c r="E172" i="34"/>
  <c r="C172" i="34"/>
  <c r="B172" i="34"/>
  <c r="J171" i="34"/>
  <c r="H171" i="34"/>
  <c r="F171" i="34"/>
  <c r="D171" i="34"/>
  <c r="J170" i="34"/>
  <c r="H170" i="34"/>
  <c r="F170" i="34"/>
  <c r="D170" i="34"/>
  <c r="J169" i="34"/>
  <c r="H169" i="34"/>
  <c r="F169" i="34"/>
  <c r="D169" i="34"/>
  <c r="J168" i="34"/>
  <c r="H168" i="34"/>
  <c r="F168" i="34"/>
  <c r="D168" i="34"/>
  <c r="J167" i="34"/>
  <c r="H167" i="34"/>
  <c r="F167" i="34"/>
  <c r="D167" i="34"/>
  <c r="J166" i="34"/>
  <c r="H166" i="34"/>
  <c r="F166" i="34"/>
  <c r="D166" i="34"/>
  <c r="J165" i="34"/>
  <c r="H165" i="34"/>
  <c r="F165" i="34"/>
  <c r="D165" i="34"/>
  <c r="I161" i="34"/>
  <c r="O161" i="34" s="1"/>
  <c r="G161" i="34"/>
  <c r="E161" i="34"/>
  <c r="C161" i="34"/>
  <c r="B161" i="34"/>
  <c r="J160" i="34"/>
  <c r="H160" i="34"/>
  <c r="F160" i="34"/>
  <c r="D160" i="34"/>
  <c r="J159" i="34"/>
  <c r="H159" i="34"/>
  <c r="F159" i="34"/>
  <c r="D159" i="34"/>
  <c r="J158" i="34"/>
  <c r="H158" i="34"/>
  <c r="F158" i="34"/>
  <c r="D158" i="34"/>
  <c r="J157" i="34"/>
  <c r="H157" i="34"/>
  <c r="F157" i="34"/>
  <c r="D157" i="34"/>
  <c r="J156" i="34"/>
  <c r="H156" i="34"/>
  <c r="F156" i="34"/>
  <c r="D156" i="34"/>
  <c r="J155" i="34"/>
  <c r="H155" i="34"/>
  <c r="F155" i="34"/>
  <c r="D155" i="34"/>
  <c r="J154" i="34"/>
  <c r="H154" i="34"/>
  <c r="F154" i="34"/>
  <c r="D154" i="34"/>
  <c r="J153" i="34"/>
  <c r="H153" i="34"/>
  <c r="F153" i="34"/>
  <c r="D153" i="34"/>
  <c r="I149" i="34"/>
  <c r="O149" i="34" s="1"/>
  <c r="G149" i="34"/>
  <c r="E149" i="34"/>
  <c r="C149" i="34"/>
  <c r="B149" i="34"/>
  <c r="J148" i="34"/>
  <c r="H148" i="34"/>
  <c r="F148" i="34"/>
  <c r="D148" i="34"/>
  <c r="J147" i="34"/>
  <c r="H147" i="34"/>
  <c r="F147" i="34"/>
  <c r="D147" i="34"/>
  <c r="J146" i="34"/>
  <c r="H146" i="34"/>
  <c r="F146" i="34"/>
  <c r="D146" i="34"/>
  <c r="J145" i="34"/>
  <c r="H145" i="34"/>
  <c r="F145" i="34"/>
  <c r="D145" i="34"/>
  <c r="J144" i="34"/>
  <c r="H144" i="34"/>
  <c r="F144" i="34"/>
  <c r="D144" i="34"/>
  <c r="J143" i="34"/>
  <c r="H143" i="34"/>
  <c r="F143" i="34"/>
  <c r="D143" i="34"/>
  <c r="J142" i="34"/>
  <c r="H142" i="34"/>
  <c r="F142" i="34"/>
  <c r="D142" i="34"/>
  <c r="J141" i="34"/>
  <c r="H141" i="34"/>
  <c r="F141" i="34"/>
  <c r="D141" i="34"/>
  <c r="I137" i="34"/>
  <c r="O137" i="34" s="1"/>
  <c r="G137" i="34"/>
  <c r="E137" i="34"/>
  <c r="C137" i="34"/>
  <c r="B137" i="34"/>
  <c r="J136" i="34"/>
  <c r="H136" i="34"/>
  <c r="F136" i="34"/>
  <c r="D136" i="34"/>
  <c r="J135" i="34"/>
  <c r="H135" i="34"/>
  <c r="F135" i="34"/>
  <c r="D135" i="34"/>
  <c r="J134" i="34"/>
  <c r="H134" i="34"/>
  <c r="F134" i="34"/>
  <c r="D134" i="34"/>
  <c r="J133" i="34"/>
  <c r="H133" i="34"/>
  <c r="F133" i="34"/>
  <c r="D133" i="34"/>
  <c r="J132" i="34"/>
  <c r="H132" i="34"/>
  <c r="F132" i="34"/>
  <c r="D132" i="34"/>
  <c r="I128" i="34"/>
  <c r="O128" i="34" s="1"/>
  <c r="G128" i="34"/>
  <c r="E128" i="34"/>
  <c r="C128" i="34"/>
  <c r="B128" i="34"/>
  <c r="J127" i="34"/>
  <c r="H127" i="34"/>
  <c r="F127" i="34"/>
  <c r="D127" i="34"/>
  <c r="J126" i="34"/>
  <c r="H126" i="34"/>
  <c r="F126" i="34"/>
  <c r="D126" i="34"/>
  <c r="J125" i="34"/>
  <c r="H125" i="34"/>
  <c r="F125" i="34"/>
  <c r="D125" i="34"/>
  <c r="J124" i="34"/>
  <c r="H124" i="34"/>
  <c r="F124" i="34"/>
  <c r="D124" i="34"/>
  <c r="J123" i="34"/>
  <c r="H123" i="34"/>
  <c r="F123" i="34"/>
  <c r="D123" i="34"/>
  <c r="J122" i="34"/>
  <c r="H122" i="34"/>
  <c r="F122" i="34"/>
  <c r="D122" i="34"/>
  <c r="J121" i="34"/>
  <c r="H121" i="34"/>
  <c r="F121" i="34"/>
  <c r="D121" i="34"/>
  <c r="J120" i="34"/>
  <c r="H120" i="34"/>
  <c r="F120" i="34"/>
  <c r="D120" i="34"/>
  <c r="J119" i="34"/>
  <c r="H119" i="34"/>
  <c r="F119" i="34"/>
  <c r="D119" i="34"/>
  <c r="J118" i="34"/>
  <c r="H118" i="34"/>
  <c r="F118" i="34"/>
  <c r="D118" i="34"/>
  <c r="I114" i="34"/>
  <c r="O114" i="34" s="1"/>
  <c r="G114" i="34"/>
  <c r="E114" i="34"/>
  <c r="C114" i="34"/>
  <c r="B114" i="34"/>
  <c r="J113" i="34"/>
  <c r="H113" i="34"/>
  <c r="F113" i="34"/>
  <c r="D113" i="34"/>
  <c r="J112" i="34"/>
  <c r="H112" i="34"/>
  <c r="F112" i="34"/>
  <c r="D112" i="34"/>
  <c r="J111" i="34"/>
  <c r="H111" i="34"/>
  <c r="F111" i="34"/>
  <c r="D111" i="34"/>
  <c r="J110" i="34"/>
  <c r="H110" i="34"/>
  <c r="F110" i="34"/>
  <c r="D110" i="34"/>
  <c r="J109" i="34"/>
  <c r="H109" i="34"/>
  <c r="F109" i="34"/>
  <c r="D109" i="34"/>
  <c r="J108" i="34"/>
  <c r="H108" i="34"/>
  <c r="F108" i="34"/>
  <c r="D108" i="34"/>
  <c r="J107" i="34"/>
  <c r="H107" i="34"/>
  <c r="F107" i="34"/>
  <c r="D107" i="34"/>
  <c r="J106" i="34"/>
  <c r="H106" i="34"/>
  <c r="F106" i="34"/>
  <c r="D106" i="34"/>
  <c r="J105" i="34"/>
  <c r="H105" i="34"/>
  <c r="F105" i="34"/>
  <c r="D105" i="34"/>
  <c r="J104" i="34"/>
  <c r="H104" i="34"/>
  <c r="F104" i="34"/>
  <c r="D104" i="34"/>
  <c r="J103" i="34"/>
  <c r="H103" i="34"/>
  <c r="F103" i="34"/>
  <c r="D103" i="34"/>
  <c r="I99" i="34"/>
  <c r="O99" i="34" s="1"/>
  <c r="G99" i="34"/>
  <c r="E99" i="34"/>
  <c r="C99" i="34"/>
  <c r="B99" i="34"/>
  <c r="J98" i="34"/>
  <c r="H98" i="34"/>
  <c r="F98" i="34"/>
  <c r="D98" i="34"/>
  <c r="J97" i="34"/>
  <c r="H97" i="34"/>
  <c r="F97" i="34"/>
  <c r="D97" i="34"/>
  <c r="J96" i="34"/>
  <c r="H96" i="34"/>
  <c r="F96" i="34"/>
  <c r="D96" i="34"/>
  <c r="J95" i="34"/>
  <c r="H95" i="34"/>
  <c r="F95" i="34"/>
  <c r="D95" i="34"/>
  <c r="J94" i="34"/>
  <c r="H94" i="34"/>
  <c r="F94" i="34"/>
  <c r="D94" i="34"/>
  <c r="J93" i="34"/>
  <c r="H93" i="34"/>
  <c r="F93" i="34"/>
  <c r="D93" i="34"/>
  <c r="J92" i="34"/>
  <c r="H92" i="34"/>
  <c r="F92" i="34"/>
  <c r="D92" i="34"/>
  <c r="J91" i="34"/>
  <c r="H91" i="34"/>
  <c r="F91" i="34"/>
  <c r="D91" i="34"/>
  <c r="J90" i="34"/>
  <c r="H90" i="34"/>
  <c r="F90" i="34"/>
  <c r="D90" i="34"/>
  <c r="J89" i="34"/>
  <c r="H89" i="34"/>
  <c r="F89" i="34"/>
  <c r="D89" i="34"/>
  <c r="J88" i="34"/>
  <c r="H88" i="34"/>
  <c r="F88" i="34"/>
  <c r="D88" i="34"/>
  <c r="I84" i="34"/>
  <c r="O84" i="34" s="1"/>
  <c r="G84" i="34"/>
  <c r="E84" i="34"/>
  <c r="C84" i="34"/>
  <c r="B84" i="34"/>
  <c r="J83" i="34"/>
  <c r="H83" i="34"/>
  <c r="F83" i="34"/>
  <c r="D83" i="34"/>
  <c r="J82" i="34"/>
  <c r="H82" i="34"/>
  <c r="F82" i="34"/>
  <c r="D82" i="34"/>
  <c r="J81" i="34"/>
  <c r="H81" i="34"/>
  <c r="F81" i="34"/>
  <c r="D81" i="34"/>
  <c r="J80" i="34"/>
  <c r="H80" i="34"/>
  <c r="F80" i="34"/>
  <c r="D80" i="34"/>
  <c r="J79" i="34"/>
  <c r="H79" i="34"/>
  <c r="F79" i="34"/>
  <c r="D79" i="34"/>
  <c r="J78" i="34"/>
  <c r="H78" i="34"/>
  <c r="F78" i="34"/>
  <c r="D78" i="34"/>
  <c r="J77" i="34"/>
  <c r="H77" i="34"/>
  <c r="F77" i="34"/>
  <c r="D77" i="34"/>
  <c r="J76" i="34"/>
  <c r="H76" i="34"/>
  <c r="F76" i="34"/>
  <c r="D76" i="34"/>
  <c r="I72" i="34"/>
  <c r="O72" i="34" s="1"/>
  <c r="G72" i="34"/>
  <c r="E72" i="34"/>
  <c r="C72" i="34"/>
  <c r="B72" i="34"/>
  <c r="J71" i="34"/>
  <c r="H71" i="34"/>
  <c r="F71" i="34"/>
  <c r="D71" i="34"/>
  <c r="J68" i="34"/>
  <c r="H68" i="34"/>
  <c r="F68" i="34"/>
  <c r="D68" i="34"/>
  <c r="J67" i="34"/>
  <c r="H67" i="34"/>
  <c r="F67" i="34"/>
  <c r="D67" i="34"/>
  <c r="J66" i="34"/>
  <c r="H66" i="34"/>
  <c r="F66" i="34"/>
  <c r="D66" i="34"/>
  <c r="J65" i="34"/>
  <c r="H65" i="34"/>
  <c r="F65" i="34"/>
  <c r="D65" i="34"/>
  <c r="J64" i="34"/>
  <c r="H64" i="34"/>
  <c r="F64" i="34"/>
  <c r="D64" i="34"/>
  <c r="J63" i="34"/>
  <c r="H63" i="34"/>
  <c r="F63" i="34"/>
  <c r="D63" i="34"/>
  <c r="I59" i="34"/>
  <c r="O59" i="34" s="1"/>
  <c r="G59" i="34"/>
  <c r="E59" i="34"/>
  <c r="C59" i="34"/>
  <c r="B59" i="34"/>
  <c r="J58" i="34"/>
  <c r="H58" i="34"/>
  <c r="F58" i="34"/>
  <c r="D58" i="34"/>
  <c r="J57" i="34"/>
  <c r="H57" i="34"/>
  <c r="F57" i="34"/>
  <c r="D57" i="34"/>
  <c r="J55" i="34"/>
  <c r="H55" i="34"/>
  <c r="F55" i="34"/>
  <c r="D55" i="34"/>
  <c r="J54" i="34"/>
  <c r="H54" i="34"/>
  <c r="F54" i="34"/>
  <c r="D54" i="34"/>
  <c r="J53" i="34"/>
  <c r="H53" i="34"/>
  <c r="F53" i="34"/>
  <c r="D53" i="34"/>
  <c r="J52" i="34"/>
  <c r="H52" i="34"/>
  <c r="F52" i="34"/>
  <c r="D52" i="34"/>
  <c r="J51" i="34"/>
  <c r="H51" i="34"/>
  <c r="F51" i="34"/>
  <c r="D51" i="34"/>
  <c r="J50" i="34"/>
  <c r="H50" i="34"/>
  <c r="F50" i="34"/>
  <c r="D50" i="34"/>
  <c r="J49" i="34"/>
  <c r="H49" i="34"/>
  <c r="F49" i="34"/>
  <c r="D49" i="34"/>
  <c r="I34" i="34"/>
  <c r="O34" i="34" s="1"/>
  <c r="G34" i="34"/>
  <c r="E34" i="34"/>
  <c r="C34" i="34"/>
  <c r="B34" i="34"/>
  <c r="J33" i="34"/>
  <c r="H33" i="34"/>
  <c r="F33" i="34"/>
  <c r="D33" i="34"/>
  <c r="J32" i="34"/>
  <c r="H32" i="34"/>
  <c r="F32" i="34"/>
  <c r="D32" i="34"/>
  <c r="J31" i="34"/>
  <c r="H31" i="34"/>
  <c r="F31" i="34"/>
  <c r="D31" i="34"/>
  <c r="J30" i="34"/>
  <c r="H30" i="34"/>
  <c r="F30" i="34"/>
  <c r="D30" i="34"/>
  <c r="J29" i="34"/>
  <c r="H29" i="34"/>
  <c r="F29" i="34"/>
  <c r="D29" i="34"/>
  <c r="J28" i="34"/>
  <c r="H28" i="34"/>
  <c r="F28" i="34"/>
  <c r="D28" i="34"/>
  <c r="J27" i="34"/>
  <c r="H27" i="34"/>
  <c r="F27" i="34"/>
  <c r="D27" i="34"/>
  <c r="J26" i="34"/>
  <c r="H26" i="34"/>
  <c r="F26" i="34"/>
  <c r="D26" i="34"/>
  <c r="J25" i="34"/>
  <c r="H25" i="34"/>
  <c r="F25" i="34"/>
  <c r="D25" i="34"/>
  <c r="J24" i="34"/>
  <c r="H24" i="34"/>
  <c r="F24" i="34"/>
  <c r="D24" i="34"/>
  <c r="J23" i="34"/>
  <c r="H23" i="34"/>
  <c r="F23" i="34"/>
  <c r="D23" i="34"/>
  <c r="J22" i="34"/>
  <c r="H22" i="34"/>
  <c r="F22" i="34"/>
  <c r="D22" i="34"/>
  <c r="I18" i="34"/>
  <c r="O18" i="34" s="1"/>
  <c r="G18" i="34"/>
  <c r="E18" i="34"/>
  <c r="C18" i="34"/>
  <c r="B18" i="34"/>
  <c r="J17" i="34"/>
  <c r="H17" i="34"/>
  <c r="F17" i="34"/>
  <c r="D17" i="34"/>
  <c r="J16" i="34"/>
  <c r="H16" i="34"/>
  <c r="F16" i="34"/>
  <c r="D16" i="34"/>
  <c r="J15" i="34"/>
  <c r="H15" i="34"/>
  <c r="F15" i="34"/>
  <c r="D15" i="34"/>
  <c r="J14" i="34"/>
  <c r="H14" i="34"/>
  <c r="F14" i="34"/>
  <c r="D14" i="34"/>
  <c r="J13" i="34"/>
  <c r="H13" i="34"/>
  <c r="F13" i="34"/>
  <c r="D13" i="34"/>
  <c r="J12" i="34"/>
  <c r="H12" i="34"/>
  <c r="F12" i="34"/>
  <c r="D12" i="34"/>
  <c r="J11" i="34"/>
  <c r="H11" i="34"/>
  <c r="F11" i="34"/>
  <c r="D11" i="34"/>
  <c r="J10" i="34"/>
  <c r="H10" i="34"/>
  <c r="F10" i="34"/>
  <c r="D10" i="34"/>
  <c r="J9" i="34"/>
  <c r="H9" i="34"/>
  <c r="F9" i="34"/>
  <c r="D9" i="34"/>
  <c r="J8" i="34"/>
  <c r="H8" i="34"/>
  <c r="F8" i="34"/>
  <c r="D8" i="34"/>
  <c r="J7" i="34"/>
  <c r="H7" i="34"/>
  <c r="F7" i="34"/>
  <c r="D7" i="34"/>
  <c r="J6" i="34"/>
  <c r="H6" i="34"/>
  <c r="F6" i="34"/>
  <c r="D6" i="34"/>
  <c r="M189" i="33"/>
  <c r="K189" i="33"/>
  <c r="I189" i="33"/>
  <c r="G189" i="33"/>
  <c r="B189" i="33"/>
  <c r="N188" i="33"/>
  <c r="L188" i="33"/>
  <c r="J188" i="33"/>
  <c r="H188" i="33"/>
  <c r="M184" i="33"/>
  <c r="K184" i="33"/>
  <c r="I184" i="33"/>
  <c r="G184" i="33"/>
  <c r="M177" i="33"/>
  <c r="K177" i="33"/>
  <c r="I177" i="33"/>
  <c r="G177" i="33"/>
  <c r="B177" i="33"/>
  <c r="N176" i="33"/>
  <c r="L176" i="33"/>
  <c r="J176" i="33"/>
  <c r="H176" i="33"/>
  <c r="N175" i="33"/>
  <c r="L175" i="33"/>
  <c r="J175" i="33"/>
  <c r="H175" i="33"/>
  <c r="N174" i="33"/>
  <c r="L174" i="33"/>
  <c r="J174" i="33"/>
  <c r="H174" i="33"/>
  <c r="N173" i="33"/>
  <c r="L173" i="33"/>
  <c r="J173" i="33"/>
  <c r="H173" i="33"/>
  <c r="N172" i="33"/>
  <c r="L172" i="33"/>
  <c r="J172" i="33"/>
  <c r="H172" i="33"/>
  <c r="M168" i="33"/>
  <c r="K168" i="33"/>
  <c r="N167" i="33"/>
  <c r="L167" i="33"/>
  <c r="J167" i="33"/>
  <c r="H167" i="33"/>
  <c r="N166" i="33"/>
  <c r="L166" i="33"/>
  <c r="J166" i="33"/>
  <c r="H166" i="33"/>
  <c r="N165" i="33"/>
  <c r="L165" i="33"/>
  <c r="J165" i="33"/>
  <c r="H165" i="33"/>
  <c r="N164" i="33"/>
  <c r="L164" i="33"/>
  <c r="J164" i="33"/>
  <c r="H164" i="33"/>
  <c r="N163" i="33"/>
  <c r="L163" i="33"/>
  <c r="J163" i="33"/>
  <c r="H163" i="33"/>
  <c r="N162" i="33"/>
  <c r="L162" i="33"/>
  <c r="J162" i="33"/>
  <c r="H162" i="33"/>
  <c r="N161" i="33"/>
  <c r="L161" i="33"/>
  <c r="J161" i="33"/>
  <c r="H161" i="33"/>
  <c r="M157" i="33"/>
  <c r="K157" i="33"/>
  <c r="I157" i="33"/>
  <c r="G157" i="33"/>
  <c r="B157" i="33"/>
  <c r="N156" i="33"/>
  <c r="L156" i="33"/>
  <c r="J156" i="33"/>
  <c r="H156" i="33"/>
  <c r="M152" i="33"/>
  <c r="K152" i="33"/>
  <c r="I152" i="33"/>
  <c r="B152" i="33"/>
  <c r="N151" i="33"/>
  <c r="L151" i="33"/>
  <c r="J151" i="33"/>
  <c r="H151" i="33"/>
  <c r="N150" i="33"/>
  <c r="L150" i="33"/>
  <c r="J150" i="33"/>
  <c r="H150" i="33"/>
  <c r="M146" i="33"/>
  <c r="K146" i="33"/>
  <c r="I146" i="33"/>
  <c r="G146" i="33"/>
  <c r="B146" i="33"/>
  <c r="N145" i="33"/>
  <c r="L145" i="33"/>
  <c r="J145" i="33"/>
  <c r="H145" i="33"/>
  <c r="N144" i="33"/>
  <c r="L144" i="33"/>
  <c r="J144" i="33"/>
  <c r="H144" i="33"/>
  <c r="N143" i="33"/>
  <c r="L143" i="33"/>
  <c r="J143" i="33"/>
  <c r="H143" i="33"/>
  <c r="N142" i="33"/>
  <c r="L142" i="33"/>
  <c r="J142" i="33"/>
  <c r="H142" i="33"/>
  <c r="N141" i="33"/>
  <c r="L141" i="33"/>
  <c r="J141" i="33"/>
  <c r="H141" i="33"/>
  <c r="N140" i="33"/>
  <c r="L140" i="33"/>
  <c r="J140" i="33"/>
  <c r="H140" i="33"/>
  <c r="N139" i="33"/>
  <c r="L139" i="33"/>
  <c r="J139" i="33"/>
  <c r="H139" i="33"/>
  <c r="N138" i="33"/>
  <c r="L138" i="33"/>
  <c r="J138" i="33"/>
  <c r="H138" i="33"/>
  <c r="M134" i="33"/>
  <c r="K134" i="33"/>
  <c r="I134" i="33"/>
  <c r="G134" i="33"/>
  <c r="B134" i="33"/>
  <c r="N133" i="33"/>
  <c r="L133" i="33"/>
  <c r="J133" i="33"/>
  <c r="H133" i="33"/>
  <c r="N132" i="33"/>
  <c r="L132" i="33"/>
  <c r="J132" i="33"/>
  <c r="H132" i="33"/>
  <c r="N131" i="33"/>
  <c r="L131" i="33"/>
  <c r="J131" i="33"/>
  <c r="H131" i="33"/>
  <c r="N130" i="33"/>
  <c r="L130" i="33"/>
  <c r="J130" i="33"/>
  <c r="H130" i="33"/>
  <c r="N129" i="33"/>
  <c r="L129" i="33"/>
  <c r="J129" i="33"/>
  <c r="H129" i="33"/>
  <c r="M125" i="33"/>
  <c r="K125" i="33"/>
  <c r="I125" i="33"/>
  <c r="G125" i="33"/>
  <c r="B125" i="33"/>
  <c r="N124" i="33"/>
  <c r="L124" i="33"/>
  <c r="J124" i="33"/>
  <c r="H124" i="33"/>
  <c r="N123" i="33"/>
  <c r="L123" i="33"/>
  <c r="J123" i="33"/>
  <c r="H123" i="33"/>
  <c r="N122" i="33"/>
  <c r="L122" i="33"/>
  <c r="J122" i="33"/>
  <c r="H122" i="33"/>
  <c r="N121" i="33"/>
  <c r="L121" i="33"/>
  <c r="J121" i="33"/>
  <c r="H121" i="33"/>
  <c r="N120" i="33"/>
  <c r="L120" i="33"/>
  <c r="J120" i="33"/>
  <c r="H120" i="33"/>
  <c r="M116" i="33"/>
  <c r="K116" i="33"/>
  <c r="I116" i="33"/>
  <c r="G116" i="33"/>
  <c r="B116" i="33"/>
  <c r="N115" i="33"/>
  <c r="L115" i="33"/>
  <c r="J115" i="33"/>
  <c r="H115" i="33"/>
  <c r="N114" i="33"/>
  <c r="L114" i="33"/>
  <c r="J114" i="33"/>
  <c r="H114" i="33"/>
  <c r="N113" i="33"/>
  <c r="L113" i="33"/>
  <c r="J113" i="33"/>
  <c r="H113" i="33"/>
  <c r="N112" i="33"/>
  <c r="L112" i="33"/>
  <c r="J112" i="33"/>
  <c r="H112" i="33"/>
  <c r="N111" i="33"/>
  <c r="L111" i="33"/>
  <c r="J111" i="33"/>
  <c r="H111" i="33"/>
  <c r="N110" i="33"/>
  <c r="L110" i="33"/>
  <c r="J110" i="33"/>
  <c r="H110" i="33"/>
  <c r="M106" i="33"/>
  <c r="K106" i="33"/>
  <c r="L106" i="33" s="1"/>
  <c r="I106" i="33"/>
  <c r="J106" i="33" s="1"/>
  <c r="G106" i="33"/>
  <c r="B106" i="33"/>
  <c r="N105" i="33"/>
  <c r="L105" i="33"/>
  <c r="J105" i="33"/>
  <c r="H105" i="33"/>
  <c r="N104" i="33"/>
  <c r="L104" i="33"/>
  <c r="J104" i="33"/>
  <c r="H104" i="33"/>
  <c r="N103" i="33"/>
  <c r="L103" i="33"/>
  <c r="J103" i="33"/>
  <c r="H103" i="33"/>
  <c r="N102" i="33"/>
  <c r="L102" i="33"/>
  <c r="J102" i="33"/>
  <c r="H102" i="33"/>
  <c r="M98" i="33"/>
  <c r="K98" i="33"/>
  <c r="I98" i="33"/>
  <c r="G98" i="33"/>
  <c r="B98" i="33"/>
  <c r="N97" i="33"/>
  <c r="L97" i="33"/>
  <c r="J97" i="33"/>
  <c r="H97" i="33"/>
  <c r="N96" i="33"/>
  <c r="L96" i="33"/>
  <c r="J96" i="33"/>
  <c r="H96" i="33"/>
  <c r="N95" i="33"/>
  <c r="L95" i="33"/>
  <c r="J95" i="33"/>
  <c r="H95" i="33"/>
  <c r="N94" i="33"/>
  <c r="L94" i="33"/>
  <c r="J94" i="33"/>
  <c r="H94" i="33"/>
  <c r="N93" i="33"/>
  <c r="L93" i="33"/>
  <c r="J93" i="33"/>
  <c r="H93" i="33"/>
  <c r="N81" i="33"/>
  <c r="L81" i="33"/>
  <c r="J81" i="33"/>
  <c r="H81" i="33"/>
  <c r="N80" i="33"/>
  <c r="L80" i="33"/>
  <c r="J80" i="33"/>
  <c r="H80" i="33"/>
  <c r="N79" i="33"/>
  <c r="L79" i="33"/>
  <c r="J79" i="33"/>
  <c r="H79" i="33"/>
  <c r="N78" i="33"/>
  <c r="L78" i="33"/>
  <c r="J78" i="33"/>
  <c r="H78" i="33"/>
  <c r="N77" i="33"/>
  <c r="L77" i="33"/>
  <c r="J77" i="33"/>
  <c r="H77" i="33"/>
  <c r="N76" i="33"/>
  <c r="L76" i="33"/>
  <c r="H76" i="33"/>
  <c r="M72" i="33"/>
  <c r="K72" i="33"/>
  <c r="I72" i="33"/>
  <c r="G72" i="33"/>
  <c r="B72" i="33"/>
  <c r="N71" i="33"/>
  <c r="L71" i="33"/>
  <c r="J71" i="33"/>
  <c r="H71" i="33"/>
  <c r="N70" i="33"/>
  <c r="L70" i="33"/>
  <c r="J70" i="33"/>
  <c r="H70" i="33"/>
  <c r="N69" i="33"/>
  <c r="L69" i="33"/>
  <c r="J69" i="33"/>
  <c r="H69" i="33"/>
  <c r="N68" i="33"/>
  <c r="L68" i="33"/>
  <c r="J68" i="33"/>
  <c r="H68" i="33"/>
  <c r="N67" i="33"/>
  <c r="L67" i="33"/>
  <c r="J67" i="33"/>
  <c r="H67" i="33"/>
  <c r="N66" i="33"/>
  <c r="L66" i="33"/>
  <c r="J66" i="33"/>
  <c r="H66" i="33"/>
  <c r="M62" i="33"/>
  <c r="K62" i="33"/>
  <c r="I62" i="33"/>
  <c r="G62" i="33"/>
  <c r="N60" i="33"/>
  <c r="L60" i="33"/>
  <c r="J60" i="33"/>
  <c r="H60" i="33"/>
  <c r="N59" i="33"/>
  <c r="L59" i="33"/>
  <c r="J59" i="33"/>
  <c r="H59" i="33"/>
  <c r="N58" i="33"/>
  <c r="L58" i="33"/>
  <c r="J58" i="33"/>
  <c r="H58" i="33"/>
  <c r="N57" i="33"/>
  <c r="L57" i="33"/>
  <c r="J57" i="33"/>
  <c r="H57" i="33"/>
  <c r="N56" i="33"/>
  <c r="L56" i="33"/>
  <c r="J56" i="33"/>
  <c r="H56" i="33"/>
  <c r="N55" i="33"/>
  <c r="L55" i="33"/>
  <c r="J55" i="33"/>
  <c r="H55" i="33"/>
  <c r="N53" i="33"/>
  <c r="L53" i="33"/>
  <c r="J53" i="33"/>
  <c r="H53" i="33"/>
  <c r="M49" i="33"/>
  <c r="K49" i="33"/>
  <c r="I49" i="33"/>
  <c r="G49" i="33"/>
  <c r="N48" i="33"/>
  <c r="L48" i="33"/>
  <c r="J48" i="33"/>
  <c r="H48" i="33"/>
  <c r="N47" i="33"/>
  <c r="L47" i="33"/>
  <c r="J47" i="33"/>
  <c r="H47" i="33"/>
  <c r="N46" i="33"/>
  <c r="L46" i="33"/>
  <c r="J46" i="33"/>
  <c r="H46" i="33"/>
  <c r="N45" i="33"/>
  <c r="L45" i="33"/>
  <c r="J45" i="33"/>
  <c r="H45" i="33"/>
  <c r="M39" i="33"/>
  <c r="K39" i="33"/>
  <c r="I39" i="33"/>
  <c r="G39" i="33"/>
  <c r="B39" i="33"/>
  <c r="N38" i="33"/>
  <c r="L38" i="33"/>
  <c r="J38" i="33"/>
  <c r="H38" i="33"/>
  <c r="N37" i="33"/>
  <c r="L37" i="33"/>
  <c r="J37" i="33"/>
  <c r="H37" i="33"/>
  <c r="N36" i="33"/>
  <c r="L36" i="33"/>
  <c r="J36" i="33"/>
  <c r="H36" i="33"/>
  <c r="N35" i="33"/>
  <c r="L35" i="33"/>
  <c r="J35" i="33"/>
  <c r="H35" i="33"/>
  <c r="N34" i="33"/>
  <c r="L34" i="33"/>
  <c r="J34" i="33"/>
  <c r="H34" i="33"/>
  <c r="N33" i="33"/>
  <c r="L33" i="33"/>
  <c r="J33" i="33"/>
  <c r="H33" i="33"/>
  <c r="M29" i="33"/>
  <c r="K29" i="33"/>
  <c r="I29" i="33"/>
  <c r="G29" i="33"/>
  <c r="B29" i="33"/>
  <c r="N28" i="33"/>
  <c r="L28" i="33"/>
  <c r="J28" i="33"/>
  <c r="H28" i="33"/>
  <c r="N27" i="33"/>
  <c r="L27" i="33"/>
  <c r="J27" i="33"/>
  <c r="H27" i="33"/>
  <c r="N26" i="33"/>
  <c r="L26" i="33"/>
  <c r="J26" i="33"/>
  <c r="H26" i="33"/>
  <c r="N25" i="33"/>
  <c r="L25" i="33"/>
  <c r="J25" i="33"/>
  <c r="H25" i="33"/>
  <c r="N24" i="33"/>
  <c r="L24" i="33"/>
  <c r="J24" i="33"/>
  <c r="H24" i="33"/>
  <c r="N23" i="33"/>
  <c r="L23" i="33"/>
  <c r="J23" i="33"/>
  <c r="H23" i="33"/>
  <c r="N22" i="33"/>
  <c r="L22" i="33"/>
  <c r="J22" i="33"/>
  <c r="H22" i="33"/>
  <c r="N21" i="33"/>
  <c r="L21" i="33"/>
  <c r="J21" i="33"/>
  <c r="H21" i="33"/>
  <c r="N20" i="33"/>
  <c r="L20" i="33"/>
  <c r="J20" i="33"/>
  <c r="H20" i="33"/>
  <c r="N19" i="33"/>
  <c r="L19" i="33"/>
  <c r="J19" i="33"/>
  <c r="H19" i="33"/>
  <c r="M15" i="33"/>
  <c r="K15" i="33"/>
  <c r="I15" i="33"/>
  <c r="G15" i="33"/>
  <c r="B15" i="33"/>
  <c r="N14" i="33"/>
  <c r="L14" i="33"/>
  <c r="J14" i="33"/>
  <c r="H14" i="33"/>
  <c r="N13" i="33"/>
  <c r="L13" i="33"/>
  <c r="J13" i="33"/>
  <c r="H13" i="33"/>
  <c r="N12" i="33"/>
  <c r="L12" i="33"/>
  <c r="J12" i="33"/>
  <c r="H12" i="33"/>
  <c r="N11" i="33"/>
  <c r="L11" i="33"/>
  <c r="J11" i="33"/>
  <c r="H11" i="33"/>
  <c r="N10" i="33"/>
  <c r="L10" i="33"/>
  <c r="J10" i="33"/>
  <c r="H10" i="33"/>
  <c r="N9" i="33"/>
  <c r="L9" i="33"/>
  <c r="J9" i="33"/>
  <c r="H9" i="33"/>
  <c r="N8" i="33"/>
  <c r="L8" i="33"/>
  <c r="J8" i="33"/>
  <c r="H8" i="33"/>
  <c r="N7" i="33"/>
  <c r="L7" i="33"/>
  <c r="J7" i="33"/>
  <c r="H7" i="33"/>
  <c r="N6" i="33"/>
  <c r="L6" i="33"/>
  <c r="J6" i="33"/>
  <c r="H6" i="33"/>
  <c r="S28" i="36" l="1"/>
  <c r="I23" i="36"/>
  <c r="J23" i="36" s="1"/>
  <c r="I22" i="36"/>
  <c r="J22" i="36" s="1"/>
  <c r="R15" i="33"/>
  <c r="X15" i="33"/>
  <c r="V15" i="33"/>
  <c r="T15" i="33"/>
  <c r="T39" i="33"/>
  <c r="V39" i="33"/>
  <c r="X39" i="33"/>
  <c r="V125" i="33"/>
  <c r="X125" i="33"/>
  <c r="T125" i="33"/>
  <c r="V146" i="33"/>
  <c r="X146" i="33"/>
  <c r="T146" i="33"/>
  <c r="V177" i="33"/>
  <c r="X177" i="33"/>
  <c r="T177" i="33"/>
  <c r="V29" i="33"/>
  <c r="T29" i="33"/>
  <c r="X29" i="33"/>
  <c r="T72" i="33"/>
  <c r="V72" i="33"/>
  <c r="X72" i="33"/>
  <c r="T98" i="33"/>
  <c r="V98" i="33"/>
  <c r="X98" i="33"/>
  <c r="X116" i="33"/>
  <c r="V116" i="33"/>
  <c r="T116" i="33"/>
  <c r="V134" i="33"/>
  <c r="X134" i="33"/>
  <c r="T134" i="33"/>
  <c r="X152" i="33"/>
  <c r="V152" i="33"/>
  <c r="T152" i="33"/>
  <c r="V189" i="33"/>
  <c r="X189" i="33"/>
  <c r="T189" i="33"/>
  <c r="S27" i="36"/>
  <c r="P15" i="33"/>
  <c r="N15" i="33"/>
  <c r="G30" i="36"/>
  <c r="H30" i="36" s="1"/>
  <c r="I19" i="36"/>
  <c r="J19" i="36" s="1"/>
  <c r="E30" i="36"/>
  <c r="F30" i="36" s="1"/>
  <c r="S29" i="36"/>
  <c r="S26" i="36"/>
  <c r="S20" i="36"/>
  <c r="S24" i="36"/>
  <c r="D19" i="36"/>
  <c r="S25" i="36"/>
  <c r="S21" i="36"/>
  <c r="C30" i="36"/>
  <c r="D30" i="36" s="1"/>
  <c r="S19" i="36"/>
  <c r="D21" i="36"/>
  <c r="I21" i="36"/>
  <c r="J21" i="36" s="1"/>
  <c r="D25" i="36"/>
  <c r="I25" i="36"/>
  <c r="J25" i="36" s="1"/>
  <c r="D27" i="36"/>
  <c r="I27" i="36"/>
  <c r="J27" i="36" s="1"/>
  <c r="D29" i="36"/>
  <c r="I29" i="36"/>
  <c r="J29" i="36" s="1"/>
  <c r="D20" i="36"/>
  <c r="I20" i="36"/>
  <c r="J20" i="36" s="1"/>
  <c r="D24" i="36"/>
  <c r="I24" i="36"/>
  <c r="J24" i="36" s="1"/>
  <c r="D26" i="36"/>
  <c r="I26" i="36"/>
  <c r="J26" i="36" s="1"/>
  <c r="D28" i="36"/>
  <c r="I28" i="36"/>
  <c r="J28" i="36" s="1"/>
  <c r="H106" i="33"/>
  <c r="H189" i="33"/>
  <c r="L189" i="33"/>
  <c r="R189" i="33"/>
  <c r="P189" i="33"/>
  <c r="J189" i="33"/>
  <c r="H157" i="33"/>
  <c r="L157" i="33"/>
  <c r="R157" i="33"/>
  <c r="P157" i="33"/>
  <c r="J157" i="33"/>
  <c r="N157" i="33"/>
  <c r="J152" i="33"/>
  <c r="H152" i="33"/>
  <c r="P152" i="33"/>
  <c r="R152" i="33"/>
  <c r="L152" i="33"/>
  <c r="R168" i="33"/>
  <c r="P168" i="33"/>
  <c r="J168" i="33"/>
  <c r="L168" i="33"/>
  <c r="N189" i="33"/>
  <c r="N152" i="33"/>
  <c r="N168" i="33"/>
  <c r="N106" i="33"/>
  <c r="L22" i="36"/>
  <c r="Q22" i="36"/>
  <c r="R22" i="36" s="1"/>
  <c r="L23" i="36"/>
  <c r="Q23" i="36"/>
  <c r="R23" i="36" s="1"/>
  <c r="D22" i="36"/>
  <c r="S22" i="36"/>
  <c r="D23" i="36"/>
  <c r="S23" i="36"/>
  <c r="L20" i="36"/>
  <c r="Q20" i="36"/>
  <c r="R20" i="36" s="1"/>
  <c r="L24" i="36"/>
  <c r="Q24" i="36"/>
  <c r="R24" i="36" s="1"/>
  <c r="L26" i="36"/>
  <c r="Q26" i="36"/>
  <c r="R26" i="36" s="1"/>
  <c r="L28" i="36"/>
  <c r="Q28" i="36"/>
  <c r="R28" i="36" s="1"/>
  <c r="K30" i="36"/>
  <c r="L19" i="36"/>
  <c r="Q19" i="36"/>
  <c r="R19" i="36" s="1"/>
  <c r="L21" i="36"/>
  <c r="Q21" i="36"/>
  <c r="R21" i="36" s="1"/>
  <c r="L25" i="36"/>
  <c r="Q25" i="36"/>
  <c r="R25" i="36" s="1"/>
  <c r="L27" i="36"/>
  <c r="Q27" i="36"/>
  <c r="R27" i="36" s="1"/>
  <c r="L29" i="36"/>
  <c r="Q29" i="36"/>
  <c r="R29" i="36" s="1"/>
  <c r="Q34" i="34"/>
  <c r="Q161" i="34"/>
  <c r="Q137" i="34"/>
  <c r="Q189" i="34"/>
  <c r="Q72" i="34"/>
  <c r="Q99" i="34"/>
  <c r="Q18" i="34"/>
  <c r="P34" i="34"/>
  <c r="Q59" i="34"/>
  <c r="P72" i="34"/>
  <c r="Q84" i="34"/>
  <c r="P99" i="34"/>
  <c r="Q114" i="34"/>
  <c r="P128" i="34"/>
  <c r="P149" i="34"/>
  <c r="P172" i="34"/>
  <c r="P203" i="34"/>
  <c r="Q212" i="34"/>
  <c r="P223" i="34"/>
  <c r="Q235" i="34"/>
  <c r="P246" i="34"/>
  <c r="Q260" i="34"/>
  <c r="P276" i="34"/>
  <c r="Q285" i="34"/>
  <c r="P291" i="34"/>
  <c r="Q297" i="34"/>
  <c r="P303" i="34"/>
  <c r="P18" i="34"/>
  <c r="P59" i="34"/>
  <c r="P84" i="34"/>
  <c r="P114" i="34"/>
  <c r="Q128" i="34"/>
  <c r="P137" i="34"/>
  <c r="Q149" i="34"/>
  <c r="P161" i="34"/>
  <c r="Q172" i="34"/>
  <c r="P189" i="34"/>
  <c r="Q203" i="34"/>
  <c r="P212" i="34"/>
  <c r="Q223" i="34"/>
  <c r="P235" i="34"/>
  <c r="Q246" i="34"/>
  <c r="P260" i="34"/>
  <c r="Q276" i="34"/>
  <c r="P285" i="34"/>
  <c r="Q291" i="34"/>
  <c r="P297" i="34"/>
  <c r="Q303" i="34"/>
  <c r="AA15" i="33"/>
  <c r="AA39" i="33"/>
  <c r="AA62" i="33"/>
  <c r="AA84" i="33"/>
  <c r="AA106" i="33"/>
  <c r="AA125" i="33"/>
  <c r="AA146" i="33"/>
  <c r="AA177" i="33"/>
  <c r="AA152" i="33"/>
  <c r="AA29" i="33"/>
  <c r="AA49" i="33"/>
  <c r="AA72" i="33"/>
  <c r="AA98" i="33"/>
  <c r="AA116" i="33"/>
  <c r="AA134" i="33"/>
  <c r="AA168" i="33"/>
  <c r="AA184" i="33"/>
  <c r="AA157" i="33"/>
  <c r="AA189" i="33"/>
  <c r="D235" i="34"/>
  <c r="D203" i="34"/>
  <c r="D303" i="34"/>
  <c r="J34" i="34"/>
  <c r="L34" i="34"/>
  <c r="N34" i="34"/>
  <c r="J72" i="34"/>
  <c r="L72" i="34"/>
  <c r="N72" i="34"/>
  <c r="J99" i="34"/>
  <c r="L99" i="34"/>
  <c r="N99" i="34"/>
  <c r="J128" i="34"/>
  <c r="L128" i="34"/>
  <c r="N128" i="34"/>
  <c r="N149" i="34"/>
  <c r="L149" i="34"/>
  <c r="J172" i="34"/>
  <c r="L172" i="34"/>
  <c r="N172" i="34"/>
  <c r="N203" i="34"/>
  <c r="L203" i="34"/>
  <c r="N223" i="34"/>
  <c r="L223" i="34"/>
  <c r="J246" i="34"/>
  <c r="L246" i="34"/>
  <c r="N246" i="34"/>
  <c r="J276" i="34"/>
  <c r="L276" i="34"/>
  <c r="N276" i="34"/>
  <c r="N291" i="34"/>
  <c r="L291" i="34"/>
  <c r="L303" i="34"/>
  <c r="N303" i="34"/>
  <c r="D137" i="34"/>
  <c r="H137" i="34"/>
  <c r="F149" i="34"/>
  <c r="J149" i="34"/>
  <c r="D161" i="34"/>
  <c r="H161" i="34"/>
  <c r="D189" i="34"/>
  <c r="H189" i="34"/>
  <c r="F203" i="34"/>
  <c r="J203" i="34"/>
  <c r="F223" i="34"/>
  <c r="J223" i="34"/>
  <c r="H235" i="34"/>
  <c r="D285" i="34"/>
  <c r="H285" i="34"/>
  <c r="F291" i="34"/>
  <c r="J291" i="34"/>
  <c r="D297" i="34"/>
  <c r="H297" i="34"/>
  <c r="F303" i="34"/>
  <c r="J303" i="34"/>
  <c r="J18" i="34"/>
  <c r="N18" i="34"/>
  <c r="L18" i="34"/>
  <c r="J59" i="34"/>
  <c r="N59" i="34"/>
  <c r="L59" i="34"/>
  <c r="J84" i="34"/>
  <c r="N84" i="34"/>
  <c r="L84" i="34"/>
  <c r="J114" i="34"/>
  <c r="N114" i="34"/>
  <c r="L114" i="34"/>
  <c r="L137" i="34"/>
  <c r="N137" i="34"/>
  <c r="L161" i="34"/>
  <c r="N161" i="34"/>
  <c r="N189" i="34"/>
  <c r="L189" i="34"/>
  <c r="J212" i="34"/>
  <c r="L212" i="34"/>
  <c r="N212" i="34"/>
  <c r="L235" i="34"/>
  <c r="N235" i="34"/>
  <c r="J260" i="34"/>
  <c r="L260" i="34"/>
  <c r="N260" i="34"/>
  <c r="L285" i="34"/>
  <c r="N285" i="34"/>
  <c r="N297" i="34"/>
  <c r="L297" i="34"/>
  <c r="F137" i="34"/>
  <c r="J137" i="34"/>
  <c r="D149" i="34"/>
  <c r="H149" i="34"/>
  <c r="F161" i="34"/>
  <c r="J161" i="34"/>
  <c r="F189" i="34"/>
  <c r="J189" i="34"/>
  <c r="H203" i="34"/>
  <c r="D223" i="34"/>
  <c r="H223" i="34"/>
  <c r="F235" i="34"/>
  <c r="J235" i="34"/>
  <c r="F285" i="34"/>
  <c r="J285" i="34"/>
  <c r="D291" i="34"/>
  <c r="H291" i="34"/>
  <c r="F297" i="34"/>
  <c r="J297" i="34"/>
  <c r="H303" i="34"/>
  <c r="P49" i="33"/>
  <c r="R49" i="33"/>
  <c r="P72" i="33"/>
  <c r="R72" i="33"/>
  <c r="R98" i="33"/>
  <c r="P98" i="33"/>
  <c r="N116" i="33"/>
  <c r="P116" i="33"/>
  <c r="R116" i="33"/>
  <c r="N134" i="33"/>
  <c r="P134" i="33"/>
  <c r="R134" i="33"/>
  <c r="J49" i="33"/>
  <c r="N49" i="33"/>
  <c r="H62" i="33"/>
  <c r="L62" i="33"/>
  <c r="J72" i="33"/>
  <c r="N72" i="33"/>
  <c r="J98" i="33"/>
  <c r="N98" i="33"/>
  <c r="H125" i="33"/>
  <c r="L125" i="33"/>
  <c r="R62" i="33"/>
  <c r="P62" i="33"/>
  <c r="N84" i="33"/>
  <c r="R84" i="33"/>
  <c r="P84" i="33"/>
  <c r="P125" i="33"/>
  <c r="R125" i="33"/>
  <c r="N146" i="33"/>
  <c r="R146" i="33"/>
  <c r="P146" i="33"/>
  <c r="N177" i="33"/>
  <c r="P177" i="33"/>
  <c r="R177" i="33"/>
  <c r="H49" i="33"/>
  <c r="L49" i="33"/>
  <c r="J62" i="33"/>
  <c r="N62" i="33"/>
  <c r="H72" i="33"/>
  <c r="L72" i="33"/>
  <c r="H98" i="33"/>
  <c r="L98" i="33"/>
  <c r="J125" i="33"/>
  <c r="N125" i="33"/>
  <c r="R39" i="33"/>
  <c r="P39" i="33"/>
  <c r="H29" i="33"/>
  <c r="R29" i="33"/>
  <c r="P29" i="33"/>
  <c r="H15" i="33"/>
  <c r="L15" i="33"/>
  <c r="H39" i="33"/>
  <c r="L39" i="33"/>
  <c r="J39" i="33"/>
  <c r="N39" i="33"/>
  <c r="J29" i="33"/>
  <c r="N29" i="33"/>
  <c r="L29" i="33"/>
  <c r="J15" i="33"/>
  <c r="H84" i="33"/>
  <c r="L84" i="33"/>
  <c r="H116" i="33"/>
  <c r="J116" i="33"/>
  <c r="L116" i="33"/>
  <c r="H134" i="33"/>
  <c r="J134" i="33"/>
  <c r="L134" i="33"/>
  <c r="H146" i="33"/>
  <c r="J146" i="33"/>
  <c r="L146" i="33"/>
  <c r="H177" i="33"/>
  <c r="J177" i="33"/>
  <c r="L177" i="33"/>
  <c r="D18" i="34"/>
  <c r="F18" i="34"/>
  <c r="H18" i="34"/>
  <c r="D34" i="34"/>
  <c r="F34" i="34"/>
  <c r="H34" i="34"/>
  <c r="D59" i="34"/>
  <c r="F59" i="34"/>
  <c r="H59" i="34"/>
  <c r="D72" i="34"/>
  <c r="F72" i="34"/>
  <c r="H72" i="34"/>
  <c r="D84" i="34"/>
  <c r="F84" i="34"/>
  <c r="H84" i="34"/>
  <c r="D99" i="34"/>
  <c r="F99" i="34"/>
  <c r="H99" i="34"/>
  <c r="D114" i="34"/>
  <c r="F114" i="34"/>
  <c r="H114" i="34"/>
  <c r="D128" i="34"/>
  <c r="F128" i="34"/>
  <c r="H128" i="34"/>
  <c r="D172" i="34"/>
  <c r="F172" i="34"/>
  <c r="H172" i="34"/>
  <c r="D212" i="34"/>
  <c r="F212" i="34"/>
  <c r="H212" i="34"/>
  <c r="D246" i="34"/>
  <c r="F246" i="34"/>
  <c r="H246" i="34"/>
  <c r="D260" i="34"/>
  <c r="F260" i="34"/>
  <c r="H260" i="34"/>
  <c r="D276" i="34"/>
  <c r="F276" i="34"/>
  <c r="H276" i="34"/>
  <c r="S30" i="36" l="1"/>
  <c r="I30" i="36"/>
  <c r="J30" i="36" s="1"/>
  <c r="L30" i="36"/>
  <c r="Q30" i="36"/>
  <c r="R30" i="36" s="1"/>
  <c r="K9" i="24"/>
  <c r="Q9" i="24" s="1"/>
  <c r="G9" i="24"/>
  <c r="E9" i="24"/>
  <c r="C9" i="24"/>
  <c r="B9" i="24"/>
  <c r="L8" i="24"/>
  <c r="H8" i="24"/>
  <c r="F8" i="24"/>
  <c r="D8" i="24"/>
  <c r="L7" i="24"/>
  <c r="H7" i="24"/>
  <c r="F7" i="24"/>
  <c r="D7" i="24"/>
  <c r="K9" i="23"/>
  <c r="Q9" i="23" s="1"/>
  <c r="G9" i="23"/>
  <c r="E9" i="23"/>
  <c r="C9" i="23"/>
  <c r="B9" i="23"/>
  <c r="L8" i="23"/>
  <c r="H8" i="23"/>
  <c r="F8" i="23"/>
  <c r="D8" i="23"/>
  <c r="L7" i="23"/>
  <c r="H7" i="23"/>
  <c r="F7" i="23"/>
  <c r="D7" i="23"/>
  <c r="L16" i="22"/>
  <c r="L15" i="22"/>
  <c r="H16" i="22"/>
  <c r="H15" i="22"/>
  <c r="F16" i="22"/>
  <c r="F15" i="22"/>
  <c r="D16" i="22"/>
  <c r="D15" i="22"/>
  <c r="K17" i="22"/>
  <c r="Q17" i="22" s="1"/>
  <c r="G17" i="22"/>
  <c r="E17" i="22"/>
  <c r="C17" i="22"/>
  <c r="B17" i="22"/>
  <c r="B27" i="8"/>
  <c r="O15" i="7"/>
  <c r="U15" i="7" s="1"/>
  <c r="K15" i="7"/>
  <c r="I15" i="7"/>
  <c r="G15" i="7"/>
  <c r="B15" i="7"/>
  <c r="B34" i="6"/>
  <c r="B33" i="5"/>
  <c r="B7" i="14"/>
  <c r="AA33" i="5"/>
  <c r="AB33" i="5" s="1"/>
  <c r="K33" i="5"/>
  <c r="B46" i="3"/>
  <c r="B33" i="4"/>
  <c r="P29" i="4"/>
  <c r="L29" i="4"/>
  <c r="J29" i="4"/>
  <c r="H29" i="4"/>
  <c r="P8" i="5"/>
  <c r="L8" i="5"/>
  <c r="J8" i="5"/>
  <c r="H8" i="5"/>
  <c r="P7" i="5"/>
  <c r="L7" i="5"/>
  <c r="J7" i="5"/>
  <c r="H7" i="5"/>
  <c r="P20" i="5"/>
  <c r="L20" i="5"/>
  <c r="J20" i="5"/>
  <c r="H20" i="5"/>
  <c r="P18" i="5"/>
  <c r="L18" i="5"/>
  <c r="J18" i="5"/>
  <c r="H18" i="5"/>
  <c r="P22" i="4"/>
  <c r="L22" i="4"/>
  <c r="J22" i="4"/>
  <c r="H22" i="4"/>
  <c r="P20" i="4"/>
  <c r="L20" i="4"/>
  <c r="J20" i="4"/>
  <c r="H20" i="4"/>
  <c r="P22" i="6"/>
  <c r="L22" i="6"/>
  <c r="J22" i="6"/>
  <c r="H22" i="6"/>
  <c r="P20" i="6"/>
  <c r="L20" i="6"/>
  <c r="J20" i="6"/>
  <c r="H20" i="6"/>
  <c r="J24" i="21"/>
  <c r="J23" i="21"/>
  <c r="J22" i="21"/>
  <c r="J21" i="21"/>
  <c r="J20" i="21"/>
  <c r="H23" i="21"/>
  <c r="F46" i="3" l="1"/>
  <c r="D46" i="3"/>
  <c r="F27" i="8"/>
  <c r="D27" i="8"/>
  <c r="AD27" i="8"/>
  <c r="D34" i="6"/>
  <c r="F34" i="6"/>
  <c r="AD34" i="6"/>
  <c r="D33" i="4"/>
  <c r="AD33" i="4"/>
  <c r="F33" i="4"/>
  <c r="F33" i="5"/>
  <c r="D33" i="5"/>
  <c r="AD33" i="5"/>
  <c r="F15" i="7"/>
  <c r="D15" i="7"/>
  <c r="AD15" i="7"/>
  <c r="F7" i="14"/>
  <c r="D7" i="14"/>
  <c r="AD7" i="14"/>
  <c r="N46" i="3"/>
  <c r="AD46" i="3"/>
  <c r="AB7" i="14"/>
  <c r="X7" i="14"/>
  <c r="Z7" i="14"/>
  <c r="AF7" i="14"/>
  <c r="Z15" i="7"/>
  <c r="AB15" i="7"/>
  <c r="X15" i="7"/>
  <c r="AF15" i="7"/>
  <c r="B224" i="43"/>
  <c r="N7" i="14"/>
  <c r="B226" i="43"/>
  <c r="N9" i="14"/>
  <c r="B225" i="43"/>
  <c r="N8" i="14"/>
  <c r="I9" i="24"/>
  <c r="J9" i="24" s="1"/>
  <c r="I9" i="23"/>
  <c r="J9" i="23" s="1"/>
  <c r="I17" i="22"/>
  <c r="J17" i="22" s="1"/>
  <c r="M33" i="5"/>
  <c r="N33" i="5" s="1"/>
  <c r="M15" i="7"/>
  <c r="N15" i="7" s="1"/>
  <c r="V8" i="14"/>
  <c r="B192" i="42"/>
  <c r="Q192" i="42" s="1"/>
  <c r="J192" i="42" s="1"/>
  <c r="B9" i="36"/>
  <c r="J9" i="36" s="1"/>
  <c r="B182" i="33"/>
  <c r="V7" i="14"/>
  <c r="B191" i="42"/>
  <c r="Q191" i="42" s="1"/>
  <c r="J191" i="42" s="1"/>
  <c r="B8" i="36"/>
  <c r="J8" i="36" s="1"/>
  <c r="B181" i="33"/>
  <c r="V9" i="14"/>
  <c r="B193" i="42"/>
  <c r="Q193" i="42" s="1"/>
  <c r="J193" i="42" s="1"/>
  <c r="B11" i="36"/>
  <c r="J11" i="36" s="1"/>
  <c r="B183" i="33"/>
  <c r="R9" i="24"/>
  <c r="R9" i="23"/>
  <c r="V15" i="7"/>
  <c r="R17" i="22"/>
  <c r="N9" i="24"/>
  <c r="P9" i="24"/>
  <c r="L9" i="23"/>
  <c r="N9" i="23"/>
  <c r="P9" i="23"/>
  <c r="N17" i="22"/>
  <c r="P17" i="22"/>
  <c r="F17" i="22"/>
  <c r="L17" i="22"/>
  <c r="D17" i="22"/>
  <c r="H17" i="22"/>
  <c r="R8" i="14"/>
  <c r="T8" i="14"/>
  <c r="T7" i="14"/>
  <c r="R7" i="14"/>
  <c r="T9" i="14"/>
  <c r="R9" i="14"/>
  <c r="T27" i="8"/>
  <c r="R27" i="8"/>
  <c r="R15" i="7"/>
  <c r="T15" i="7"/>
  <c r="T34" i="6"/>
  <c r="R34" i="6"/>
  <c r="T33" i="5"/>
  <c r="R33" i="5"/>
  <c r="T33" i="4"/>
  <c r="R33" i="4"/>
  <c r="AF46" i="3"/>
  <c r="T46" i="3"/>
  <c r="R46" i="3"/>
  <c r="F9" i="24"/>
  <c r="L9" i="24"/>
  <c r="D9" i="24"/>
  <c r="H9" i="24"/>
  <c r="D9" i="23"/>
  <c r="F9" i="23"/>
  <c r="H9" i="23"/>
  <c r="V28" i="21"/>
  <c r="L24" i="21"/>
  <c r="L23" i="21"/>
  <c r="L22" i="21"/>
  <c r="H22" i="21"/>
  <c r="L21" i="21"/>
  <c r="H21" i="21"/>
  <c r="P20" i="21"/>
  <c r="L20" i="21"/>
  <c r="H20" i="21"/>
  <c r="V183" i="33" l="1"/>
  <c r="T183" i="33"/>
  <c r="X183" i="33"/>
  <c r="X181" i="33"/>
  <c r="T181" i="33"/>
  <c r="V181" i="33"/>
  <c r="T182" i="33"/>
  <c r="X182" i="33"/>
  <c r="V182" i="33"/>
  <c r="V225" i="43"/>
  <c r="T225" i="43"/>
  <c r="X225" i="43"/>
  <c r="Z225" i="43"/>
  <c r="X226" i="43"/>
  <c r="V226" i="43"/>
  <c r="Z226" i="43"/>
  <c r="T226" i="43"/>
  <c r="V224" i="43"/>
  <c r="T224" i="43"/>
  <c r="X224" i="43"/>
  <c r="Z224" i="43"/>
  <c r="H225" i="43"/>
  <c r="L225" i="43"/>
  <c r="N225" i="43"/>
  <c r="D225" i="43"/>
  <c r="P225" i="43"/>
  <c r="F225" i="43"/>
  <c r="J225" i="43"/>
  <c r="P226" i="43"/>
  <c r="F226" i="43"/>
  <c r="H226" i="43"/>
  <c r="D226" i="43"/>
  <c r="L226" i="43"/>
  <c r="N226" i="43"/>
  <c r="J226" i="43"/>
  <c r="B227" i="43"/>
  <c r="P224" i="43"/>
  <c r="F224" i="43"/>
  <c r="N224" i="43"/>
  <c r="L224" i="43"/>
  <c r="H224" i="43"/>
  <c r="D224" i="43"/>
  <c r="J224" i="43"/>
  <c r="N28" i="21"/>
  <c r="R183" i="33"/>
  <c r="P183" i="33"/>
  <c r="N183" i="33"/>
  <c r="J183" i="33"/>
  <c r="L183" i="33"/>
  <c r="H183" i="33"/>
  <c r="B14" i="42"/>
  <c r="F193" i="42"/>
  <c r="P193" i="42"/>
  <c r="H193" i="42"/>
  <c r="L193" i="42"/>
  <c r="D193" i="42"/>
  <c r="N193" i="42"/>
  <c r="S193" i="42"/>
  <c r="P8" i="36"/>
  <c r="B15" i="36"/>
  <c r="J15" i="36" s="1"/>
  <c r="F8" i="36"/>
  <c r="L8" i="36"/>
  <c r="D8" i="36"/>
  <c r="H8" i="36"/>
  <c r="N8" i="36"/>
  <c r="R8" i="36"/>
  <c r="R224" i="43"/>
  <c r="R182" i="33"/>
  <c r="P182" i="33"/>
  <c r="N182" i="33"/>
  <c r="J182" i="33"/>
  <c r="L182" i="33"/>
  <c r="H182" i="33"/>
  <c r="H192" i="42"/>
  <c r="F192" i="42"/>
  <c r="P192" i="42"/>
  <c r="B12" i="42"/>
  <c r="D192" i="42"/>
  <c r="N192" i="42"/>
  <c r="L192" i="42"/>
  <c r="S192" i="42"/>
  <c r="P11" i="36"/>
  <c r="R11" i="36"/>
  <c r="D11" i="36"/>
  <c r="H11" i="36"/>
  <c r="N11" i="36"/>
  <c r="F11" i="36"/>
  <c r="L11" i="36"/>
  <c r="R226" i="43"/>
  <c r="R181" i="33"/>
  <c r="P181" i="33"/>
  <c r="N181" i="33"/>
  <c r="J181" i="33"/>
  <c r="B184" i="33"/>
  <c r="L181" i="33"/>
  <c r="H181" i="33"/>
  <c r="B194" i="42"/>
  <c r="Q194" i="42" s="1"/>
  <c r="J194" i="42" s="1"/>
  <c r="B11" i="42"/>
  <c r="F191" i="42"/>
  <c r="P191" i="42"/>
  <c r="H191" i="42"/>
  <c r="L191" i="42"/>
  <c r="D191" i="42"/>
  <c r="N191" i="42"/>
  <c r="S191" i="42"/>
  <c r="P9" i="36"/>
  <c r="D9" i="36"/>
  <c r="H9" i="36"/>
  <c r="N9" i="36"/>
  <c r="R9" i="36"/>
  <c r="F9" i="36"/>
  <c r="L9" i="36"/>
  <c r="R225" i="43"/>
  <c r="L14" i="21"/>
  <c r="L13" i="21"/>
  <c r="L12" i="21"/>
  <c r="L11" i="21"/>
  <c r="L10" i="21"/>
  <c r="L9" i="21"/>
  <c r="L8" i="21"/>
  <c r="L7" i="21"/>
  <c r="J14" i="21"/>
  <c r="J13" i="21"/>
  <c r="J12" i="21"/>
  <c r="J11" i="21"/>
  <c r="J10" i="21"/>
  <c r="J9" i="21"/>
  <c r="J8" i="21"/>
  <c r="J7" i="21"/>
  <c r="H14" i="21"/>
  <c r="H13" i="21"/>
  <c r="H12" i="21"/>
  <c r="H11" i="21"/>
  <c r="H10" i="21"/>
  <c r="H9" i="21"/>
  <c r="H8" i="21"/>
  <c r="H7" i="21"/>
  <c r="P22" i="31"/>
  <c r="P21" i="31"/>
  <c r="P20" i="31"/>
  <c r="P19" i="31"/>
  <c r="P18" i="31"/>
  <c r="P17" i="31"/>
  <c r="P16" i="31"/>
  <c r="P15" i="31"/>
  <c r="P14" i="31"/>
  <c r="P13" i="31"/>
  <c r="L22" i="31"/>
  <c r="L21" i="31"/>
  <c r="L20" i="31"/>
  <c r="L19" i="31"/>
  <c r="L18" i="31"/>
  <c r="L17" i="31"/>
  <c r="L16" i="31"/>
  <c r="L15" i="31"/>
  <c r="L14" i="31"/>
  <c r="L13" i="31"/>
  <c r="J22" i="31"/>
  <c r="J21" i="31"/>
  <c r="J20" i="31"/>
  <c r="J19" i="31"/>
  <c r="J18" i="31"/>
  <c r="J17" i="31"/>
  <c r="J16" i="31"/>
  <c r="J15" i="31"/>
  <c r="J14" i="31"/>
  <c r="J13" i="31"/>
  <c r="H22" i="31"/>
  <c r="H21" i="31"/>
  <c r="H20" i="31"/>
  <c r="H19" i="31"/>
  <c r="H18" i="31"/>
  <c r="H17" i="31"/>
  <c r="H16" i="31"/>
  <c r="H15" i="31"/>
  <c r="H14" i="31"/>
  <c r="H13" i="31"/>
  <c r="P7" i="31"/>
  <c r="J7" i="31"/>
  <c r="H7" i="31"/>
  <c r="P21" i="14"/>
  <c r="P20" i="14"/>
  <c r="P19" i="14"/>
  <c r="P18" i="14"/>
  <c r="P17" i="14"/>
  <c r="P16" i="14"/>
  <c r="P15" i="14"/>
  <c r="L21" i="14"/>
  <c r="L20" i="14"/>
  <c r="L19" i="14"/>
  <c r="L18" i="14"/>
  <c r="L17" i="14"/>
  <c r="L16" i="14"/>
  <c r="L15" i="14"/>
  <c r="J21" i="14"/>
  <c r="J20" i="14"/>
  <c r="J19" i="14"/>
  <c r="J18" i="14"/>
  <c r="J17" i="14"/>
  <c r="J16" i="14"/>
  <c r="J15" i="14"/>
  <c r="H21" i="14"/>
  <c r="H20" i="14"/>
  <c r="H19" i="14"/>
  <c r="H18" i="14"/>
  <c r="H17" i="14"/>
  <c r="H16" i="14"/>
  <c r="H15" i="14"/>
  <c r="P9" i="14"/>
  <c r="P8" i="14"/>
  <c r="P7" i="14"/>
  <c r="L9" i="14"/>
  <c r="L8" i="14"/>
  <c r="L7" i="14"/>
  <c r="J9" i="14"/>
  <c r="J8" i="14"/>
  <c r="J7" i="14"/>
  <c r="H9" i="14"/>
  <c r="H8" i="14"/>
  <c r="H7" i="14"/>
  <c r="P59" i="32"/>
  <c r="P58" i="32"/>
  <c r="P57" i="32"/>
  <c r="P56" i="32"/>
  <c r="P55" i="32"/>
  <c r="P54" i="32"/>
  <c r="P53" i="32"/>
  <c r="L59" i="32"/>
  <c r="L58" i="32"/>
  <c r="L57" i="32"/>
  <c r="L56" i="32"/>
  <c r="L55" i="32"/>
  <c r="L54" i="32"/>
  <c r="L53" i="32"/>
  <c r="J59" i="32"/>
  <c r="J58" i="32"/>
  <c r="J57" i="32"/>
  <c r="J56" i="32"/>
  <c r="J55" i="32"/>
  <c r="J54" i="32"/>
  <c r="J53" i="32"/>
  <c r="H59" i="32"/>
  <c r="H58" i="32"/>
  <c r="H57" i="32"/>
  <c r="H56" i="32"/>
  <c r="H55" i="32"/>
  <c r="H54" i="32"/>
  <c r="H53" i="32"/>
  <c r="P47" i="32"/>
  <c r="P46" i="32"/>
  <c r="P45" i="32"/>
  <c r="P44" i="32"/>
  <c r="P43" i="32"/>
  <c r="P42" i="32"/>
  <c r="P41" i="32"/>
  <c r="P40" i="32"/>
  <c r="P39" i="32"/>
  <c r="P38" i="32"/>
  <c r="P36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P20" i="32"/>
  <c r="P18" i="32"/>
  <c r="P17" i="32"/>
  <c r="P16" i="32"/>
  <c r="P15" i="32"/>
  <c r="P14" i="32"/>
  <c r="P13" i="32"/>
  <c r="P11" i="32"/>
  <c r="P8" i="32"/>
  <c r="P7" i="32"/>
  <c r="L20" i="32"/>
  <c r="L18" i="32"/>
  <c r="L17" i="32"/>
  <c r="L16" i="32"/>
  <c r="L15" i="32"/>
  <c r="L14" i="32"/>
  <c r="L13" i="32"/>
  <c r="L11" i="32"/>
  <c r="L8" i="32"/>
  <c r="L7" i="32"/>
  <c r="J20" i="32"/>
  <c r="J18" i="32"/>
  <c r="J17" i="32"/>
  <c r="J16" i="32"/>
  <c r="J15" i="32"/>
  <c r="J14" i="32"/>
  <c r="J13" i="32"/>
  <c r="J11" i="32"/>
  <c r="J8" i="32"/>
  <c r="J7" i="32"/>
  <c r="H20" i="32"/>
  <c r="H18" i="32"/>
  <c r="H17" i="32"/>
  <c r="H16" i="32"/>
  <c r="H15" i="32"/>
  <c r="H14" i="32"/>
  <c r="H13" i="32"/>
  <c r="H11" i="32"/>
  <c r="H8" i="32"/>
  <c r="H7" i="32"/>
  <c r="P11" i="13"/>
  <c r="P10" i="13"/>
  <c r="P9" i="13"/>
  <c r="P8" i="13"/>
  <c r="P7" i="13"/>
  <c r="L11" i="13"/>
  <c r="L10" i="13"/>
  <c r="L9" i="13"/>
  <c r="L8" i="13"/>
  <c r="L7" i="13"/>
  <c r="J11" i="13"/>
  <c r="J10" i="13"/>
  <c r="J9" i="13"/>
  <c r="J8" i="13"/>
  <c r="J7" i="13"/>
  <c r="H11" i="13"/>
  <c r="H10" i="13"/>
  <c r="H9" i="13"/>
  <c r="H8" i="13"/>
  <c r="H7" i="13"/>
  <c r="P24" i="13"/>
  <c r="P23" i="13"/>
  <c r="P22" i="13"/>
  <c r="P21" i="13"/>
  <c r="P20" i="13"/>
  <c r="P19" i="13"/>
  <c r="P18" i="13"/>
  <c r="P17" i="13"/>
  <c r="L24" i="13"/>
  <c r="L23" i="13"/>
  <c r="L22" i="13"/>
  <c r="L21" i="13"/>
  <c r="L20" i="13"/>
  <c r="L19" i="13"/>
  <c r="L18" i="13"/>
  <c r="L17" i="13"/>
  <c r="J24" i="13"/>
  <c r="J23" i="13"/>
  <c r="J22" i="13"/>
  <c r="J21" i="13"/>
  <c r="J20" i="13"/>
  <c r="J19" i="13"/>
  <c r="J18" i="13"/>
  <c r="J17" i="13"/>
  <c r="H24" i="13"/>
  <c r="H23" i="13"/>
  <c r="H22" i="13"/>
  <c r="H21" i="13"/>
  <c r="H20" i="13"/>
  <c r="H19" i="13"/>
  <c r="H18" i="13"/>
  <c r="H17" i="13"/>
  <c r="P25" i="20"/>
  <c r="P24" i="20"/>
  <c r="P23" i="20"/>
  <c r="P22" i="20"/>
  <c r="P21" i="20"/>
  <c r="P20" i="20"/>
  <c r="P19" i="20"/>
  <c r="L25" i="20"/>
  <c r="L24" i="20"/>
  <c r="L23" i="20"/>
  <c r="L22" i="20"/>
  <c r="L21" i="20"/>
  <c r="L20" i="20"/>
  <c r="L19" i="20"/>
  <c r="J25" i="20"/>
  <c r="J24" i="20"/>
  <c r="J23" i="20"/>
  <c r="J22" i="20"/>
  <c r="J21" i="20"/>
  <c r="J20" i="20"/>
  <c r="J19" i="20"/>
  <c r="H25" i="20"/>
  <c r="H24" i="20"/>
  <c r="H23" i="20"/>
  <c r="H22" i="20"/>
  <c r="H21" i="20"/>
  <c r="H20" i="20"/>
  <c r="H19" i="20"/>
  <c r="P13" i="20"/>
  <c r="P12" i="20"/>
  <c r="P11" i="20"/>
  <c r="P10" i="20"/>
  <c r="P9" i="20"/>
  <c r="P8" i="20"/>
  <c r="P7" i="20"/>
  <c r="L13" i="20"/>
  <c r="L12" i="20"/>
  <c r="L11" i="20"/>
  <c r="L10" i="20"/>
  <c r="L9" i="20"/>
  <c r="L8" i="20"/>
  <c r="L7" i="20"/>
  <c r="J13" i="20"/>
  <c r="J12" i="20"/>
  <c r="J11" i="20"/>
  <c r="J10" i="20"/>
  <c r="J9" i="20"/>
  <c r="J8" i="20"/>
  <c r="J7" i="20"/>
  <c r="H13" i="20"/>
  <c r="H12" i="20"/>
  <c r="H11" i="20"/>
  <c r="H10" i="20"/>
  <c r="H9" i="20"/>
  <c r="H8" i="20"/>
  <c r="H7" i="20"/>
  <c r="P17" i="29"/>
  <c r="P16" i="29"/>
  <c r="P15" i="29"/>
  <c r="P14" i="29"/>
  <c r="P13" i="29"/>
  <c r="L17" i="29"/>
  <c r="L16" i="29"/>
  <c r="L15" i="29"/>
  <c r="L14" i="29"/>
  <c r="L13" i="29"/>
  <c r="J17" i="29"/>
  <c r="J16" i="29"/>
  <c r="J15" i="29"/>
  <c r="J14" i="29"/>
  <c r="J13" i="29"/>
  <c r="H17" i="29"/>
  <c r="H16" i="29"/>
  <c r="H15" i="29"/>
  <c r="H14" i="29"/>
  <c r="H13" i="29"/>
  <c r="P7" i="29"/>
  <c r="L7" i="29"/>
  <c r="J7" i="29"/>
  <c r="H7" i="29"/>
  <c r="P24" i="30"/>
  <c r="P23" i="30"/>
  <c r="P22" i="30"/>
  <c r="P21" i="30"/>
  <c r="P20" i="30"/>
  <c r="P19" i="30"/>
  <c r="P18" i="30"/>
  <c r="P17" i="30"/>
  <c r="P16" i="30"/>
  <c r="P15" i="30"/>
  <c r="L24" i="30"/>
  <c r="L23" i="30"/>
  <c r="L22" i="30"/>
  <c r="L21" i="30"/>
  <c r="L20" i="30"/>
  <c r="L19" i="30"/>
  <c r="L18" i="30"/>
  <c r="L17" i="30"/>
  <c r="L16" i="30"/>
  <c r="L15" i="30"/>
  <c r="J24" i="30"/>
  <c r="J23" i="30"/>
  <c r="J22" i="30"/>
  <c r="J21" i="30"/>
  <c r="J20" i="30"/>
  <c r="J19" i="30"/>
  <c r="J18" i="30"/>
  <c r="J17" i="30"/>
  <c r="J16" i="30"/>
  <c r="J15" i="30"/>
  <c r="H24" i="30"/>
  <c r="H23" i="30"/>
  <c r="H22" i="30"/>
  <c r="H21" i="30"/>
  <c r="H20" i="30"/>
  <c r="H19" i="30"/>
  <c r="H18" i="30"/>
  <c r="H17" i="30"/>
  <c r="H16" i="30"/>
  <c r="H15" i="30"/>
  <c r="P8" i="30"/>
  <c r="P7" i="30"/>
  <c r="L8" i="30"/>
  <c r="L7" i="30"/>
  <c r="J8" i="30"/>
  <c r="J7" i="30"/>
  <c r="H8" i="30"/>
  <c r="H7" i="30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P14" i="12"/>
  <c r="P13" i="12"/>
  <c r="P12" i="12"/>
  <c r="P11" i="12"/>
  <c r="P10" i="12"/>
  <c r="P9" i="12"/>
  <c r="P8" i="12"/>
  <c r="P7" i="12"/>
  <c r="L14" i="12"/>
  <c r="L13" i="12"/>
  <c r="L12" i="12"/>
  <c r="L11" i="12"/>
  <c r="L10" i="12"/>
  <c r="L9" i="12"/>
  <c r="L8" i="12"/>
  <c r="L7" i="12"/>
  <c r="J14" i="12"/>
  <c r="J13" i="12"/>
  <c r="J12" i="12"/>
  <c r="J11" i="12"/>
  <c r="J10" i="12"/>
  <c r="J9" i="12"/>
  <c r="J8" i="12"/>
  <c r="J7" i="12"/>
  <c r="H14" i="12"/>
  <c r="H13" i="12"/>
  <c r="H12" i="12"/>
  <c r="H11" i="12"/>
  <c r="H10" i="12"/>
  <c r="H9" i="12"/>
  <c r="H8" i="12"/>
  <c r="H7" i="12"/>
  <c r="P23" i="11"/>
  <c r="P22" i="11"/>
  <c r="P21" i="11"/>
  <c r="P20" i="11"/>
  <c r="P19" i="11"/>
  <c r="P18" i="11"/>
  <c r="P17" i="11"/>
  <c r="L23" i="11"/>
  <c r="L22" i="11"/>
  <c r="L21" i="11"/>
  <c r="L20" i="11"/>
  <c r="L19" i="11"/>
  <c r="L18" i="11"/>
  <c r="L17" i="11"/>
  <c r="J23" i="11"/>
  <c r="J22" i="11"/>
  <c r="J21" i="11"/>
  <c r="J20" i="11"/>
  <c r="J19" i="11"/>
  <c r="J18" i="11"/>
  <c r="J17" i="11"/>
  <c r="H23" i="11"/>
  <c r="H22" i="11"/>
  <c r="H21" i="11"/>
  <c r="H20" i="11"/>
  <c r="H19" i="11"/>
  <c r="H18" i="11"/>
  <c r="H17" i="11"/>
  <c r="P11" i="11"/>
  <c r="P10" i="11"/>
  <c r="P9" i="11"/>
  <c r="P8" i="11"/>
  <c r="P7" i="11"/>
  <c r="L11" i="11"/>
  <c r="L10" i="11"/>
  <c r="L9" i="11"/>
  <c r="L8" i="11"/>
  <c r="L7" i="11"/>
  <c r="J11" i="11"/>
  <c r="J10" i="11"/>
  <c r="J9" i="11"/>
  <c r="J8" i="11"/>
  <c r="J7" i="11"/>
  <c r="H11" i="11"/>
  <c r="H10" i="11"/>
  <c r="H9" i="11"/>
  <c r="H8" i="11"/>
  <c r="H7" i="11"/>
  <c r="P24" i="10"/>
  <c r="P23" i="10"/>
  <c r="P22" i="10"/>
  <c r="P21" i="10"/>
  <c r="P20" i="10"/>
  <c r="P19" i="10"/>
  <c r="P18" i="10"/>
  <c r="P17" i="10"/>
  <c r="L24" i="10"/>
  <c r="L23" i="10"/>
  <c r="L22" i="10"/>
  <c r="L21" i="10"/>
  <c r="L20" i="10"/>
  <c r="L19" i="10"/>
  <c r="L18" i="10"/>
  <c r="L17" i="10"/>
  <c r="J24" i="10"/>
  <c r="J23" i="10"/>
  <c r="J22" i="10"/>
  <c r="J21" i="10"/>
  <c r="J20" i="10"/>
  <c r="J19" i="10"/>
  <c r="J18" i="10"/>
  <c r="J17" i="10"/>
  <c r="H24" i="10"/>
  <c r="H23" i="10"/>
  <c r="H22" i="10"/>
  <c r="H21" i="10"/>
  <c r="H20" i="10"/>
  <c r="H19" i="10"/>
  <c r="H18" i="10"/>
  <c r="H17" i="10"/>
  <c r="P11" i="10"/>
  <c r="P10" i="10"/>
  <c r="P9" i="10"/>
  <c r="P8" i="10"/>
  <c r="P7" i="10"/>
  <c r="L11" i="10"/>
  <c r="L10" i="10"/>
  <c r="L9" i="10"/>
  <c r="L8" i="10"/>
  <c r="L7" i="10"/>
  <c r="J11" i="10"/>
  <c r="J10" i="10"/>
  <c r="J9" i="10"/>
  <c r="J8" i="10"/>
  <c r="J7" i="10"/>
  <c r="H11" i="10"/>
  <c r="H10" i="10"/>
  <c r="H9" i="10"/>
  <c r="H8" i="10"/>
  <c r="H7" i="10"/>
  <c r="H18" i="9"/>
  <c r="P27" i="9"/>
  <c r="P26" i="9"/>
  <c r="P25" i="9"/>
  <c r="P24" i="9"/>
  <c r="P23" i="9"/>
  <c r="P22" i="9"/>
  <c r="P21" i="9"/>
  <c r="P20" i="9"/>
  <c r="P19" i="9"/>
  <c r="P18" i="9"/>
  <c r="L27" i="9"/>
  <c r="L26" i="9"/>
  <c r="L25" i="9"/>
  <c r="L24" i="9"/>
  <c r="L23" i="9"/>
  <c r="L22" i="9"/>
  <c r="L21" i="9"/>
  <c r="L20" i="9"/>
  <c r="L19" i="9"/>
  <c r="L18" i="9"/>
  <c r="J27" i="9"/>
  <c r="J26" i="9"/>
  <c r="J25" i="9"/>
  <c r="J24" i="9"/>
  <c r="J23" i="9"/>
  <c r="J22" i="9"/>
  <c r="J21" i="9"/>
  <c r="J20" i="9"/>
  <c r="J19" i="9"/>
  <c r="J18" i="9"/>
  <c r="H27" i="9"/>
  <c r="H26" i="9"/>
  <c r="H25" i="9"/>
  <c r="H24" i="9"/>
  <c r="H23" i="9"/>
  <c r="H22" i="9"/>
  <c r="H21" i="9"/>
  <c r="H20" i="9"/>
  <c r="H19" i="9"/>
  <c r="P12" i="9"/>
  <c r="P10" i="9"/>
  <c r="P9" i="9"/>
  <c r="P8" i="9"/>
  <c r="P7" i="9"/>
  <c r="L12" i="9"/>
  <c r="L10" i="9"/>
  <c r="L9" i="9"/>
  <c r="L8" i="9"/>
  <c r="L7" i="9"/>
  <c r="J12" i="9"/>
  <c r="J10" i="9"/>
  <c r="J9" i="9"/>
  <c r="J8" i="9"/>
  <c r="J7" i="9"/>
  <c r="H12" i="9"/>
  <c r="H10" i="9"/>
  <c r="H9" i="9"/>
  <c r="H8" i="9"/>
  <c r="H7" i="9"/>
  <c r="P21" i="25"/>
  <c r="P19" i="25"/>
  <c r="P18" i="25"/>
  <c r="P17" i="25"/>
  <c r="P16" i="25"/>
  <c r="L21" i="25"/>
  <c r="L19" i="25"/>
  <c r="L18" i="25"/>
  <c r="L17" i="25"/>
  <c r="L16" i="25"/>
  <c r="J21" i="25"/>
  <c r="J19" i="25"/>
  <c r="J18" i="25"/>
  <c r="J17" i="25"/>
  <c r="J16" i="25"/>
  <c r="H21" i="25"/>
  <c r="H19" i="25"/>
  <c r="H18" i="25"/>
  <c r="H17" i="25"/>
  <c r="H16" i="25"/>
  <c r="P10" i="25"/>
  <c r="P9" i="25"/>
  <c r="P8" i="25"/>
  <c r="P7" i="25"/>
  <c r="L10" i="25"/>
  <c r="L9" i="25"/>
  <c r="L8" i="25"/>
  <c r="L7" i="25"/>
  <c r="J10" i="25"/>
  <c r="J9" i="25"/>
  <c r="J8" i="25"/>
  <c r="J7" i="25"/>
  <c r="H10" i="25"/>
  <c r="H9" i="25"/>
  <c r="H8" i="25"/>
  <c r="H7" i="25"/>
  <c r="P26" i="8"/>
  <c r="P25" i="8"/>
  <c r="P24" i="8"/>
  <c r="P23" i="8"/>
  <c r="P22" i="8"/>
  <c r="P21" i="8"/>
  <c r="P20" i="8"/>
  <c r="P19" i="8"/>
  <c r="P18" i="8"/>
  <c r="P17" i="8"/>
  <c r="L26" i="8"/>
  <c r="L25" i="8"/>
  <c r="L24" i="8"/>
  <c r="L23" i="8"/>
  <c r="L22" i="8"/>
  <c r="L21" i="8"/>
  <c r="L20" i="8"/>
  <c r="L19" i="8"/>
  <c r="L18" i="8"/>
  <c r="L17" i="8"/>
  <c r="J26" i="8"/>
  <c r="J25" i="8"/>
  <c r="J24" i="8"/>
  <c r="J23" i="8"/>
  <c r="J22" i="8"/>
  <c r="J21" i="8"/>
  <c r="J20" i="8"/>
  <c r="J19" i="8"/>
  <c r="J18" i="8"/>
  <c r="J17" i="8"/>
  <c r="H26" i="8"/>
  <c r="H25" i="8"/>
  <c r="H24" i="8"/>
  <c r="H23" i="8"/>
  <c r="H22" i="8"/>
  <c r="H21" i="8"/>
  <c r="H20" i="8"/>
  <c r="H19" i="8"/>
  <c r="H18" i="8"/>
  <c r="H17" i="8"/>
  <c r="P11" i="8"/>
  <c r="P10" i="8"/>
  <c r="P9" i="8"/>
  <c r="P8" i="8"/>
  <c r="P7" i="8"/>
  <c r="L11" i="8"/>
  <c r="L10" i="8"/>
  <c r="L9" i="8"/>
  <c r="L8" i="8"/>
  <c r="L7" i="8"/>
  <c r="J11" i="8"/>
  <c r="J10" i="8"/>
  <c r="J9" i="8"/>
  <c r="J8" i="8"/>
  <c r="J7" i="8"/>
  <c r="H11" i="8"/>
  <c r="H10" i="8"/>
  <c r="H9" i="8"/>
  <c r="H8" i="8"/>
  <c r="H7" i="8"/>
  <c r="J34" i="7"/>
  <c r="H38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J46" i="7"/>
  <c r="J45" i="7"/>
  <c r="J44" i="7"/>
  <c r="J43" i="7"/>
  <c r="J42" i="7"/>
  <c r="J41" i="7"/>
  <c r="J40" i="7"/>
  <c r="J39" i="7"/>
  <c r="J38" i="7"/>
  <c r="J37" i="7"/>
  <c r="J36" i="7"/>
  <c r="J35" i="7"/>
  <c r="J33" i="7"/>
  <c r="J32" i="7"/>
  <c r="H46" i="7"/>
  <c r="H45" i="7"/>
  <c r="H44" i="7"/>
  <c r="H43" i="7"/>
  <c r="H42" i="7"/>
  <c r="H41" i="7"/>
  <c r="H40" i="7"/>
  <c r="H39" i="7"/>
  <c r="H37" i="7"/>
  <c r="H36" i="7"/>
  <c r="H35" i="7"/>
  <c r="H34" i="7"/>
  <c r="H33" i="7"/>
  <c r="H32" i="7"/>
  <c r="P12" i="7"/>
  <c r="P11" i="7"/>
  <c r="P10" i="7"/>
  <c r="P9" i="7"/>
  <c r="P8" i="7"/>
  <c r="P7" i="7"/>
  <c r="L12" i="7"/>
  <c r="L11" i="7"/>
  <c r="L10" i="7"/>
  <c r="L9" i="7"/>
  <c r="L8" i="7"/>
  <c r="L7" i="7"/>
  <c r="J12" i="7"/>
  <c r="J11" i="7"/>
  <c r="J10" i="7"/>
  <c r="J9" i="7"/>
  <c r="J8" i="7"/>
  <c r="J7" i="7"/>
  <c r="H12" i="7"/>
  <c r="H11" i="7"/>
  <c r="H10" i="7"/>
  <c r="H9" i="7"/>
  <c r="H8" i="7"/>
  <c r="H7" i="7"/>
  <c r="P33" i="6"/>
  <c r="P32" i="6"/>
  <c r="P31" i="6"/>
  <c r="P30" i="6"/>
  <c r="P29" i="6"/>
  <c r="P28" i="6"/>
  <c r="P27" i="6"/>
  <c r="P26" i="6"/>
  <c r="P25" i="6"/>
  <c r="P24" i="6"/>
  <c r="P23" i="6"/>
  <c r="P21" i="6"/>
  <c r="P19" i="6"/>
  <c r="P18" i="6"/>
  <c r="L33" i="6"/>
  <c r="L32" i="6"/>
  <c r="L31" i="6"/>
  <c r="L30" i="6"/>
  <c r="L29" i="6"/>
  <c r="L28" i="6"/>
  <c r="L27" i="6"/>
  <c r="L26" i="6"/>
  <c r="L25" i="6"/>
  <c r="L24" i="6"/>
  <c r="L23" i="6"/>
  <c r="L21" i="6"/>
  <c r="L19" i="6"/>
  <c r="L18" i="6"/>
  <c r="J33" i="6"/>
  <c r="J32" i="6"/>
  <c r="J31" i="6"/>
  <c r="J30" i="6"/>
  <c r="J29" i="6"/>
  <c r="J28" i="6"/>
  <c r="J27" i="6"/>
  <c r="J26" i="6"/>
  <c r="J25" i="6"/>
  <c r="J24" i="6"/>
  <c r="J23" i="6"/>
  <c r="J21" i="6"/>
  <c r="J19" i="6"/>
  <c r="J18" i="6"/>
  <c r="H33" i="6"/>
  <c r="H32" i="6"/>
  <c r="H31" i="6"/>
  <c r="H30" i="6"/>
  <c r="H29" i="6"/>
  <c r="H28" i="6"/>
  <c r="H27" i="6"/>
  <c r="H26" i="6"/>
  <c r="H25" i="6"/>
  <c r="H24" i="6"/>
  <c r="H23" i="6"/>
  <c r="H21" i="6"/>
  <c r="H19" i="6"/>
  <c r="H18" i="6"/>
  <c r="P11" i="6"/>
  <c r="P8" i="6"/>
  <c r="P7" i="6"/>
  <c r="L11" i="6"/>
  <c r="L8" i="6"/>
  <c r="L7" i="6"/>
  <c r="J11" i="6"/>
  <c r="J8" i="6"/>
  <c r="J7" i="6"/>
  <c r="H11" i="6"/>
  <c r="H8" i="6"/>
  <c r="H7" i="6"/>
  <c r="L7" i="19"/>
  <c r="J7" i="19"/>
  <c r="J21" i="19"/>
  <c r="H21" i="19"/>
  <c r="P28" i="19"/>
  <c r="P27" i="19"/>
  <c r="P26" i="19"/>
  <c r="P25" i="19"/>
  <c r="P24" i="19"/>
  <c r="P23" i="19"/>
  <c r="P22" i="19"/>
  <c r="P21" i="19"/>
  <c r="L28" i="19"/>
  <c r="L27" i="19"/>
  <c r="L26" i="19"/>
  <c r="L25" i="19"/>
  <c r="L24" i="19"/>
  <c r="L23" i="19"/>
  <c r="L22" i="19"/>
  <c r="L21" i="19"/>
  <c r="J28" i="19"/>
  <c r="J27" i="19"/>
  <c r="J26" i="19"/>
  <c r="J25" i="19"/>
  <c r="J24" i="19"/>
  <c r="J23" i="19"/>
  <c r="J22" i="19"/>
  <c r="H28" i="19"/>
  <c r="H27" i="19"/>
  <c r="H26" i="19"/>
  <c r="H25" i="19"/>
  <c r="H24" i="19"/>
  <c r="H23" i="19"/>
  <c r="H22" i="19"/>
  <c r="P14" i="19"/>
  <c r="P13" i="19"/>
  <c r="P12" i="19"/>
  <c r="P11" i="19"/>
  <c r="P10" i="19"/>
  <c r="P9" i="19"/>
  <c r="P8" i="19"/>
  <c r="P7" i="19"/>
  <c r="L14" i="19"/>
  <c r="L13" i="19"/>
  <c r="L12" i="19"/>
  <c r="L11" i="19"/>
  <c r="L10" i="19"/>
  <c r="L9" i="19"/>
  <c r="L8" i="19"/>
  <c r="J14" i="19"/>
  <c r="J13" i="19"/>
  <c r="J12" i="19"/>
  <c r="J11" i="19"/>
  <c r="J10" i="19"/>
  <c r="J9" i="19"/>
  <c r="J8" i="19"/>
  <c r="H14" i="19"/>
  <c r="H13" i="19"/>
  <c r="H12" i="19"/>
  <c r="H11" i="19"/>
  <c r="H10" i="19"/>
  <c r="H9" i="19"/>
  <c r="H8" i="19"/>
  <c r="H7" i="19"/>
  <c r="L10" i="5"/>
  <c r="J10" i="5"/>
  <c r="H10" i="5"/>
  <c r="P32" i="5"/>
  <c r="P31" i="5"/>
  <c r="P30" i="5"/>
  <c r="P29" i="5"/>
  <c r="P28" i="5"/>
  <c r="P27" i="5"/>
  <c r="P26" i="5"/>
  <c r="P25" i="5"/>
  <c r="P24" i="5"/>
  <c r="P23" i="5"/>
  <c r="P22" i="5"/>
  <c r="P21" i="5"/>
  <c r="P19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J32" i="5"/>
  <c r="J31" i="5"/>
  <c r="J30" i="5"/>
  <c r="J29" i="5"/>
  <c r="J28" i="5"/>
  <c r="J27" i="5"/>
  <c r="J26" i="5"/>
  <c r="J25" i="5"/>
  <c r="J24" i="5"/>
  <c r="J23" i="5"/>
  <c r="J22" i="5"/>
  <c r="J21" i="5"/>
  <c r="J19" i="5"/>
  <c r="H32" i="5"/>
  <c r="H31" i="5"/>
  <c r="H30" i="5"/>
  <c r="H29" i="5"/>
  <c r="H28" i="5"/>
  <c r="H27" i="5"/>
  <c r="H26" i="5"/>
  <c r="H25" i="5"/>
  <c r="H24" i="5"/>
  <c r="H23" i="5"/>
  <c r="H22" i="5"/>
  <c r="H21" i="5"/>
  <c r="H19" i="5"/>
  <c r="P10" i="5"/>
  <c r="P32" i="4"/>
  <c r="P31" i="4"/>
  <c r="P30" i="4"/>
  <c r="P28" i="4"/>
  <c r="P27" i="4"/>
  <c r="P26" i="4"/>
  <c r="P25" i="4"/>
  <c r="P24" i="4"/>
  <c r="P23" i="4"/>
  <c r="P21" i="4"/>
  <c r="P19" i="4"/>
  <c r="P18" i="4"/>
  <c r="L32" i="4"/>
  <c r="L31" i="4"/>
  <c r="L30" i="4"/>
  <c r="L28" i="4"/>
  <c r="L27" i="4"/>
  <c r="L26" i="4"/>
  <c r="L25" i="4"/>
  <c r="L24" i="4"/>
  <c r="L23" i="4"/>
  <c r="L21" i="4"/>
  <c r="L19" i="4"/>
  <c r="L18" i="4"/>
  <c r="J32" i="4"/>
  <c r="J31" i="4"/>
  <c r="J30" i="4"/>
  <c r="J28" i="4"/>
  <c r="J27" i="4"/>
  <c r="J26" i="4"/>
  <c r="J25" i="4"/>
  <c r="J24" i="4"/>
  <c r="J23" i="4"/>
  <c r="J21" i="4"/>
  <c r="J19" i="4"/>
  <c r="J18" i="4"/>
  <c r="H32" i="4"/>
  <c r="H31" i="4"/>
  <c r="H30" i="4"/>
  <c r="H28" i="4"/>
  <c r="H27" i="4"/>
  <c r="H26" i="4"/>
  <c r="H25" i="4"/>
  <c r="H24" i="4"/>
  <c r="H23" i="4"/>
  <c r="H21" i="4"/>
  <c r="H19" i="4"/>
  <c r="H18" i="4"/>
  <c r="P8" i="4"/>
  <c r="P7" i="4"/>
  <c r="L8" i="4"/>
  <c r="L7" i="4"/>
  <c r="J8" i="4"/>
  <c r="J7" i="4"/>
  <c r="H8" i="4"/>
  <c r="H7" i="4"/>
  <c r="L43" i="3"/>
  <c r="P45" i="3"/>
  <c r="P44" i="3"/>
  <c r="P43" i="3"/>
  <c r="P42" i="3"/>
  <c r="P41" i="3"/>
  <c r="P40" i="3"/>
  <c r="P39" i="3"/>
  <c r="L45" i="3"/>
  <c r="L44" i="3"/>
  <c r="L42" i="3"/>
  <c r="L41" i="3"/>
  <c r="L40" i="3"/>
  <c r="L39" i="3"/>
  <c r="J45" i="3"/>
  <c r="J44" i="3"/>
  <c r="J43" i="3"/>
  <c r="J42" i="3"/>
  <c r="J41" i="3"/>
  <c r="J40" i="3"/>
  <c r="J39" i="3"/>
  <c r="H45" i="3"/>
  <c r="H44" i="3"/>
  <c r="H43" i="3"/>
  <c r="H42" i="3"/>
  <c r="H41" i="3"/>
  <c r="H40" i="3"/>
  <c r="H39" i="3"/>
  <c r="P33" i="3"/>
  <c r="P32" i="3"/>
  <c r="P31" i="3"/>
  <c r="P30" i="3"/>
  <c r="P29" i="3"/>
  <c r="P28" i="3"/>
  <c r="P27" i="3"/>
  <c r="P26" i="3"/>
  <c r="P25" i="3"/>
  <c r="P24" i="3"/>
  <c r="P23" i="3"/>
  <c r="P22" i="3"/>
  <c r="L33" i="3"/>
  <c r="L32" i="3"/>
  <c r="L31" i="3"/>
  <c r="L30" i="3"/>
  <c r="L29" i="3"/>
  <c r="L28" i="3"/>
  <c r="L27" i="3"/>
  <c r="L26" i="3"/>
  <c r="L25" i="3"/>
  <c r="L24" i="3"/>
  <c r="L23" i="3"/>
  <c r="L22" i="3"/>
  <c r="J33" i="3"/>
  <c r="J32" i="3"/>
  <c r="J31" i="3"/>
  <c r="J30" i="3"/>
  <c r="J29" i="3"/>
  <c r="J28" i="3"/>
  <c r="J27" i="3"/>
  <c r="J26" i="3"/>
  <c r="J25" i="3"/>
  <c r="J24" i="3"/>
  <c r="J23" i="3"/>
  <c r="J22" i="3"/>
  <c r="H33" i="3"/>
  <c r="H32" i="3"/>
  <c r="H31" i="3"/>
  <c r="H30" i="3"/>
  <c r="H29" i="3"/>
  <c r="H28" i="3"/>
  <c r="H27" i="3"/>
  <c r="H26" i="3"/>
  <c r="H25" i="3"/>
  <c r="H24" i="3"/>
  <c r="H23" i="3"/>
  <c r="H22" i="3"/>
  <c r="J7" i="3"/>
  <c r="H7" i="3"/>
  <c r="P16" i="3"/>
  <c r="P15" i="3"/>
  <c r="P14" i="3"/>
  <c r="P13" i="3"/>
  <c r="P12" i="3"/>
  <c r="P11" i="3"/>
  <c r="P10" i="3"/>
  <c r="P9" i="3"/>
  <c r="P8" i="3"/>
  <c r="P7" i="3"/>
  <c r="L16" i="3"/>
  <c r="L15" i="3"/>
  <c r="L14" i="3"/>
  <c r="L13" i="3"/>
  <c r="L12" i="3"/>
  <c r="L11" i="3"/>
  <c r="L10" i="3"/>
  <c r="L9" i="3"/>
  <c r="L8" i="3"/>
  <c r="L7" i="3"/>
  <c r="J16" i="3"/>
  <c r="J15" i="3"/>
  <c r="J14" i="3"/>
  <c r="J13" i="3"/>
  <c r="J12" i="3"/>
  <c r="J11" i="3"/>
  <c r="J10" i="3"/>
  <c r="J9" i="3"/>
  <c r="J8" i="3"/>
  <c r="H16" i="3"/>
  <c r="H15" i="3"/>
  <c r="H14" i="3"/>
  <c r="H13" i="3"/>
  <c r="H12" i="3"/>
  <c r="H11" i="3"/>
  <c r="H10" i="3"/>
  <c r="H9" i="3"/>
  <c r="H8" i="3"/>
  <c r="H28" i="2"/>
  <c r="H25" i="2"/>
  <c r="H22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H33" i="2"/>
  <c r="H32" i="2"/>
  <c r="H31" i="2"/>
  <c r="H30" i="2"/>
  <c r="H29" i="2"/>
  <c r="H27" i="2"/>
  <c r="H26" i="2"/>
  <c r="H24" i="2"/>
  <c r="H23" i="2"/>
  <c r="H21" i="2"/>
  <c r="P15" i="2"/>
  <c r="P14" i="2"/>
  <c r="P13" i="2"/>
  <c r="P12" i="2"/>
  <c r="P11" i="2"/>
  <c r="P10" i="2"/>
  <c r="P9" i="2"/>
  <c r="P8" i="2"/>
  <c r="P7" i="2"/>
  <c r="L15" i="2"/>
  <c r="L14" i="2"/>
  <c r="L13" i="2"/>
  <c r="L12" i="2"/>
  <c r="L11" i="2"/>
  <c r="L10" i="2"/>
  <c r="L9" i="2"/>
  <c r="L8" i="2"/>
  <c r="L7" i="2"/>
  <c r="J15" i="2"/>
  <c r="J14" i="2"/>
  <c r="J13" i="2"/>
  <c r="J12" i="2"/>
  <c r="J11" i="2"/>
  <c r="J10" i="2"/>
  <c r="J9" i="2"/>
  <c r="J8" i="2"/>
  <c r="J7" i="2"/>
  <c r="H15" i="2"/>
  <c r="H14" i="2"/>
  <c r="H13" i="2"/>
  <c r="H12" i="2"/>
  <c r="H11" i="2"/>
  <c r="H10" i="2"/>
  <c r="H9" i="2"/>
  <c r="H8" i="2"/>
  <c r="H7" i="2"/>
  <c r="V184" i="33" l="1"/>
  <c r="X184" i="33"/>
  <c r="T184" i="33"/>
  <c r="V227" i="43"/>
  <c r="V21" i="43" s="1"/>
  <c r="X227" i="43"/>
  <c r="X21" i="43" s="1"/>
  <c r="T227" i="43"/>
  <c r="T21" i="43" s="1"/>
  <c r="Z227" i="43"/>
  <c r="Z21" i="43" s="1"/>
  <c r="H203" i="33"/>
  <c r="D246" i="43"/>
  <c r="J203" i="33"/>
  <c r="F246" i="43"/>
  <c r="L203" i="33"/>
  <c r="H246" i="43"/>
  <c r="H202" i="33"/>
  <c r="D245" i="43"/>
  <c r="J202" i="33"/>
  <c r="F245" i="43"/>
  <c r="L202" i="33"/>
  <c r="H245" i="43"/>
  <c r="H201" i="33"/>
  <c r="D244" i="43"/>
  <c r="J201" i="33"/>
  <c r="F244" i="43"/>
  <c r="L201" i="33"/>
  <c r="H244" i="43"/>
  <c r="H200" i="33"/>
  <c r="D243" i="43"/>
  <c r="J200" i="33"/>
  <c r="F243" i="43"/>
  <c r="L200" i="33"/>
  <c r="H243" i="43"/>
  <c r="H199" i="33"/>
  <c r="D242" i="43"/>
  <c r="J199" i="33"/>
  <c r="F242" i="43"/>
  <c r="L199" i="33"/>
  <c r="H242" i="43"/>
  <c r="D240" i="43"/>
  <c r="H197" i="33"/>
  <c r="F240" i="43"/>
  <c r="J197" i="33"/>
  <c r="H240" i="43"/>
  <c r="L197" i="33"/>
  <c r="H194" i="33"/>
  <c r="D237" i="43"/>
  <c r="J194" i="33"/>
  <c r="F237" i="43"/>
  <c r="L194" i="33"/>
  <c r="H237" i="43"/>
  <c r="H193" i="33"/>
  <c r="D236" i="43"/>
  <c r="J193" i="33"/>
  <c r="F236" i="43"/>
  <c r="L193" i="33"/>
  <c r="H236" i="43"/>
  <c r="D249" i="43"/>
  <c r="H206" i="33"/>
  <c r="F249" i="43"/>
  <c r="J206" i="33"/>
  <c r="H249" i="43"/>
  <c r="L206" i="33"/>
  <c r="N206" i="33"/>
  <c r="L249" i="43"/>
  <c r="H204" i="33"/>
  <c r="D247" i="43"/>
  <c r="J204" i="33"/>
  <c r="F247" i="43"/>
  <c r="L204" i="33"/>
  <c r="H247" i="43"/>
  <c r="N204" i="33"/>
  <c r="L247" i="43"/>
  <c r="N203" i="33"/>
  <c r="L246" i="43"/>
  <c r="N202" i="33"/>
  <c r="L245" i="43"/>
  <c r="N201" i="33"/>
  <c r="L244" i="43"/>
  <c r="N200" i="33"/>
  <c r="L243" i="43"/>
  <c r="N199" i="33"/>
  <c r="L242" i="43"/>
  <c r="N197" i="33"/>
  <c r="L240" i="43"/>
  <c r="N194" i="33"/>
  <c r="L237" i="43"/>
  <c r="N193" i="33"/>
  <c r="L236" i="43"/>
  <c r="F227" i="43"/>
  <c r="F21" i="43" s="1"/>
  <c r="H227" i="43"/>
  <c r="H21" i="43" s="1"/>
  <c r="P227" i="43"/>
  <c r="D227" i="43"/>
  <c r="D21" i="43" s="1"/>
  <c r="N227" i="43"/>
  <c r="N21" i="43" s="1"/>
  <c r="L227" i="43"/>
  <c r="L21" i="43" s="1"/>
  <c r="J227" i="43"/>
  <c r="J21" i="43" s="1"/>
  <c r="H194" i="42"/>
  <c r="F194" i="42"/>
  <c r="L194" i="42"/>
  <c r="N194" i="42"/>
  <c r="P194" i="42"/>
  <c r="D194" i="42"/>
  <c r="S194" i="42"/>
  <c r="B21" i="43"/>
  <c r="R227" i="43"/>
  <c r="R21" i="43" s="1"/>
  <c r="N15" i="36"/>
  <c r="L15" i="36"/>
  <c r="P15" i="36"/>
  <c r="H15" i="36"/>
  <c r="F15" i="36"/>
  <c r="R15" i="36"/>
  <c r="D15" i="36"/>
  <c r="Q11" i="42"/>
  <c r="F11" i="42"/>
  <c r="L11" i="42"/>
  <c r="H11" i="42"/>
  <c r="P11" i="42"/>
  <c r="D11" i="42"/>
  <c r="N11" i="42"/>
  <c r="R184" i="33"/>
  <c r="N184" i="33"/>
  <c r="L184" i="33"/>
  <c r="H184" i="33"/>
  <c r="P184" i="33"/>
  <c r="J184" i="33"/>
  <c r="Q12" i="42"/>
  <c r="F12" i="42"/>
  <c r="P12" i="42"/>
  <c r="D12" i="42"/>
  <c r="L12" i="42"/>
  <c r="H12" i="42"/>
  <c r="N12" i="42"/>
  <c r="Q14" i="42"/>
  <c r="F14" i="42"/>
  <c r="H14" i="42"/>
  <c r="P14" i="42"/>
  <c r="L14" i="42"/>
  <c r="D14" i="42"/>
  <c r="N14" i="42"/>
  <c r="L11" i="9"/>
  <c r="H11" i="9"/>
  <c r="P11" i="9"/>
  <c r="J11" i="9"/>
  <c r="S14" i="42" l="1"/>
  <c r="J14" i="42"/>
  <c r="S12" i="42"/>
  <c r="J12" i="42"/>
  <c r="S11" i="42"/>
  <c r="J11" i="42"/>
  <c r="P21" i="43"/>
  <c r="L12" i="4"/>
  <c r="H12" i="4"/>
  <c r="P12" i="4"/>
  <c r="J12" i="4"/>
  <c r="P9" i="4"/>
  <c r="J9" i="4"/>
  <c r="L9" i="4"/>
  <c r="H9" i="4"/>
  <c r="P11" i="4"/>
  <c r="J11" i="4"/>
  <c r="L11" i="4"/>
  <c r="H11" i="4"/>
  <c r="P9" i="5"/>
  <c r="J9" i="5"/>
  <c r="L9" i="5"/>
  <c r="H9" i="5"/>
  <c r="P12" i="5"/>
  <c r="L12" i="5"/>
  <c r="H12" i="5"/>
  <c r="J12" i="5"/>
  <c r="L10" i="6"/>
  <c r="H10" i="6"/>
  <c r="P10" i="6"/>
  <c r="J10" i="6"/>
  <c r="L10" i="4"/>
  <c r="H10" i="4"/>
  <c r="P10" i="4"/>
  <c r="J10" i="4"/>
  <c r="P11" i="5"/>
  <c r="L11" i="5"/>
  <c r="H11" i="5"/>
  <c r="J11" i="5"/>
  <c r="P9" i="6"/>
  <c r="J9" i="6"/>
  <c r="L9" i="6"/>
  <c r="H9" i="6"/>
  <c r="L12" i="6"/>
  <c r="H12" i="6"/>
  <c r="P12" i="6"/>
  <c r="J12" i="6"/>
  <c r="B34" i="2" l="1"/>
  <c r="AD34" i="2" l="1"/>
  <c r="D34" i="2"/>
  <c r="F34" i="2"/>
  <c r="R34" i="2"/>
  <c r="T34" i="2"/>
  <c r="J61" i="32"/>
  <c r="K25" i="30"/>
  <c r="I25" i="30"/>
  <c r="B25" i="30"/>
  <c r="G25" i="30"/>
  <c r="I23" i="31"/>
  <c r="G23" i="31"/>
  <c r="B23" i="31"/>
  <c r="G48" i="32"/>
  <c r="B48" i="32"/>
  <c r="O48" i="32"/>
  <c r="K48" i="32"/>
  <c r="I48" i="32"/>
  <c r="J48" i="32" s="1"/>
  <c r="J31" i="32"/>
  <c r="O23" i="31"/>
  <c r="K23" i="31"/>
  <c r="L23" i="31" s="1"/>
  <c r="U8" i="31"/>
  <c r="B8" i="31"/>
  <c r="J8" i="31" s="1"/>
  <c r="O25" i="30"/>
  <c r="O9" i="30"/>
  <c r="U9" i="30" s="1"/>
  <c r="B9" i="30"/>
  <c r="K9" i="30"/>
  <c r="G9" i="30"/>
  <c r="O18" i="29"/>
  <c r="AA18" i="29" s="1"/>
  <c r="B18" i="29"/>
  <c r="K18" i="29"/>
  <c r="I18" i="29"/>
  <c r="J18" i="29" s="1"/>
  <c r="G18" i="29"/>
  <c r="O8" i="29"/>
  <c r="U8" i="29" s="1"/>
  <c r="K8" i="29"/>
  <c r="B8" i="29"/>
  <c r="I8" i="29"/>
  <c r="G8" i="29"/>
  <c r="G26" i="20"/>
  <c r="B26" i="20"/>
  <c r="B15" i="21"/>
  <c r="C10" i="22"/>
  <c r="D10" i="22" s="1"/>
  <c r="K22" i="25"/>
  <c r="K15" i="21"/>
  <c r="I15" i="21"/>
  <c r="O22" i="25"/>
  <c r="AA22" i="25" s="1"/>
  <c r="B22" i="25"/>
  <c r="I22" i="25"/>
  <c r="G22" i="25"/>
  <c r="O11" i="25"/>
  <c r="U11" i="25" s="1"/>
  <c r="B11" i="25"/>
  <c r="I11" i="25"/>
  <c r="G11" i="25"/>
  <c r="K10" i="22"/>
  <c r="Q10" i="22" s="1"/>
  <c r="G10" i="22"/>
  <c r="E10" i="22"/>
  <c r="B10" i="22"/>
  <c r="L10" i="22" s="1"/>
  <c r="L9" i="22"/>
  <c r="H9" i="22"/>
  <c r="F9" i="22"/>
  <c r="D9" i="22"/>
  <c r="L8" i="22"/>
  <c r="H8" i="22"/>
  <c r="F8" i="22"/>
  <c r="D8" i="22"/>
  <c r="L7" i="22"/>
  <c r="H7" i="22"/>
  <c r="F7" i="22"/>
  <c r="D7" i="22"/>
  <c r="G15" i="21"/>
  <c r="M15" i="21" s="1"/>
  <c r="N15" i="21" s="1"/>
  <c r="O26" i="20"/>
  <c r="K26" i="20"/>
  <c r="I26" i="20"/>
  <c r="O14" i="20"/>
  <c r="U14" i="20" s="1"/>
  <c r="K14" i="20"/>
  <c r="I14" i="20"/>
  <c r="G14" i="20"/>
  <c r="B14" i="20"/>
  <c r="O29" i="19"/>
  <c r="AA29" i="19" s="1"/>
  <c r="K29" i="19"/>
  <c r="I29" i="19"/>
  <c r="G29" i="19"/>
  <c r="B29" i="19"/>
  <c r="M16" i="19"/>
  <c r="N16" i="19" s="1"/>
  <c r="B10" i="14"/>
  <c r="O22" i="14"/>
  <c r="AA22" i="14" s="1"/>
  <c r="K22" i="14"/>
  <c r="I22" i="14"/>
  <c r="G22" i="14"/>
  <c r="B22" i="14"/>
  <c r="O10" i="14"/>
  <c r="U10" i="14" s="1"/>
  <c r="V10" i="14" s="1"/>
  <c r="K10" i="14"/>
  <c r="I10" i="14"/>
  <c r="G10" i="14"/>
  <c r="B25" i="13"/>
  <c r="O25" i="13"/>
  <c r="AA25" i="13" s="1"/>
  <c r="K25" i="13"/>
  <c r="I25" i="13"/>
  <c r="G25" i="13"/>
  <c r="B12" i="13"/>
  <c r="O12" i="13"/>
  <c r="U12" i="13" s="1"/>
  <c r="K12" i="13"/>
  <c r="L12" i="13" s="1"/>
  <c r="I12" i="13"/>
  <c r="G12" i="13"/>
  <c r="K33" i="12"/>
  <c r="B33" i="12"/>
  <c r="I33" i="12"/>
  <c r="G33" i="12"/>
  <c r="G15" i="12"/>
  <c r="B15" i="12"/>
  <c r="O33" i="12"/>
  <c r="AA33" i="12" s="1"/>
  <c r="O15" i="12"/>
  <c r="K15" i="12"/>
  <c r="I15" i="12"/>
  <c r="J15" i="12" s="1"/>
  <c r="B24" i="11"/>
  <c r="O24" i="11"/>
  <c r="AA24" i="11" s="1"/>
  <c r="K24" i="11"/>
  <c r="L24" i="11" s="1"/>
  <c r="I24" i="11"/>
  <c r="G24" i="11"/>
  <c r="O12" i="11"/>
  <c r="U12" i="11" s="1"/>
  <c r="K12" i="11"/>
  <c r="I12" i="11"/>
  <c r="G12" i="11"/>
  <c r="B12" i="11"/>
  <c r="O25" i="10"/>
  <c r="AA25" i="10" s="1"/>
  <c r="K25" i="10"/>
  <c r="I25" i="10"/>
  <c r="G25" i="10"/>
  <c r="B25" i="10"/>
  <c r="O12" i="10"/>
  <c r="U12" i="10" s="1"/>
  <c r="K12" i="10"/>
  <c r="I12" i="10"/>
  <c r="G12" i="10"/>
  <c r="B12" i="10"/>
  <c r="B13" i="9"/>
  <c r="K27" i="8"/>
  <c r="O27" i="8"/>
  <c r="I27" i="8"/>
  <c r="J27" i="8" s="1"/>
  <c r="G12" i="8"/>
  <c r="B47" i="7"/>
  <c r="O28" i="9"/>
  <c r="AA28" i="9" s="1"/>
  <c r="B28" i="9"/>
  <c r="K28" i="9"/>
  <c r="I28" i="9"/>
  <c r="G28" i="9"/>
  <c r="O13" i="9"/>
  <c r="K13" i="9"/>
  <c r="L13" i="9" s="1"/>
  <c r="I13" i="9"/>
  <c r="G13" i="9"/>
  <c r="G27" i="8"/>
  <c r="O12" i="8"/>
  <c r="U12" i="8" s="1"/>
  <c r="K12" i="8"/>
  <c r="I12" i="8"/>
  <c r="B12" i="8"/>
  <c r="G46" i="3"/>
  <c r="B34" i="3"/>
  <c r="O34" i="3"/>
  <c r="AE34" i="3" s="1"/>
  <c r="K34" i="3"/>
  <c r="L34" i="3" s="1"/>
  <c r="I34" i="3"/>
  <c r="G34" i="3"/>
  <c r="O46" i="3"/>
  <c r="P46" i="3" s="1"/>
  <c r="K46" i="3"/>
  <c r="I46" i="3"/>
  <c r="J46" i="3" s="1"/>
  <c r="K47" i="7"/>
  <c r="L47" i="7" s="1"/>
  <c r="O47" i="7"/>
  <c r="I47" i="7"/>
  <c r="J47" i="7" s="1"/>
  <c r="G47" i="7"/>
  <c r="B13" i="6"/>
  <c r="I34" i="6"/>
  <c r="G34" i="6"/>
  <c r="O34" i="6"/>
  <c r="AA34" i="6" s="1"/>
  <c r="AB34" i="6" s="1"/>
  <c r="K34" i="6"/>
  <c r="L34" i="6" s="1"/>
  <c r="O13" i="6"/>
  <c r="U13" i="6" s="1"/>
  <c r="K13" i="6"/>
  <c r="I13" i="6"/>
  <c r="G13" i="6"/>
  <c r="O13" i="5"/>
  <c r="U13" i="5" s="1"/>
  <c r="V13" i="5" s="1"/>
  <c r="K13" i="5"/>
  <c r="I13" i="5"/>
  <c r="G13" i="5"/>
  <c r="G33" i="4"/>
  <c r="O33" i="4"/>
  <c r="K33" i="4"/>
  <c r="L33" i="4" s="1"/>
  <c r="I33" i="4"/>
  <c r="J33" i="4" s="1"/>
  <c r="O13" i="4"/>
  <c r="U13" i="4" s="1"/>
  <c r="K13" i="4"/>
  <c r="I13" i="4"/>
  <c r="G13" i="4"/>
  <c r="B13" i="4"/>
  <c r="AD13" i="4" s="1"/>
  <c r="B17" i="3"/>
  <c r="O17" i="3"/>
  <c r="U17" i="3" s="1"/>
  <c r="K17" i="3"/>
  <c r="I17" i="3"/>
  <c r="G17" i="3"/>
  <c r="O34" i="2"/>
  <c r="K34" i="2"/>
  <c r="L34" i="2" s="1"/>
  <c r="I34" i="2"/>
  <c r="J34" i="2" s="1"/>
  <c r="G34" i="2"/>
  <c r="O16" i="2"/>
  <c r="U16" i="2" s="1"/>
  <c r="K16" i="2"/>
  <c r="I16" i="2"/>
  <c r="G16" i="2"/>
  <c r="B16" i="2"/>
  <c r="D12" i="8" l="1"/>
  <c r="F12" i="8"/>
  <c r="AD12" i="8"/>
  <c r="D28" i="9"/>
  <c r="F28" i="9"/>
  <c r="AD28" i="9"/>
  <c r="F33" i="12"/>
  <c r="D33" i="12"/>
  <c r="AD33" i="12"/>
  <c r="F29" i="19"/>
  <c r="D29" i="19"/>
  <c r="AD29" i="19"/>
  <c r="F22" i="25"/>
  <c r="D22" i="25"/>
  <c r="AD22" i="25"/>
  <c r="F25" i="30"/>
  <c r="D25" i="30"/>
  <c r="AD25" i="30"/>
  <c r="F22" i="14"/>
  <c r="D22" i="14"/>
  <c r="AD22" i="14"/>
  <c r="F14" i="20"/>
  <c r="AD14" i="20"/>
  <c r="D14" i="20"/>
  <c r="D18" i="29"/>
  <c r="F18" i="29"/>
  <c r="AD18" i="29"/>
  <c r="F12" i="11"/>
  <c r="D12" i="11"/>
  <c r="AD12" i="11"/>
  <c r="D12" i="13"/>
  <c r="F12" i="13"/>
  <c r="AD12" i="13"/>
  <c r="D26" i="20"/>
  <c r="F26" i="20"/>
  <c r="AD26" i="20"/>
  <c r="AD17" i="3"/>
  <c r="F17" i="3"/>
  <c r="D17" i="3"/>
  <c r="F8" i="31"/>
  <c r="D8" i="31"/>
  <c r="AD8" i="31"/>
  <c r="D47" i="7"/>
  <c r="F47" i="7"/>
  <c r="AD47" i="7"/>
  <c r="F24" i="11"/>
  <c r="D24" i="11"/>
  <c r="AD24" i="11"/>
  <c r="F15" i="12"/>
  <c r="D15" i="12"/>
  <c r="AD15" i="12"/>
  <c r="D11" i="25"/>
  <c r="F11" i="25"/>
  <c r="AD11" i="25"/>
  <c r="D10" i="14"/>
  <c r="F10" i="14"/>
  <c r="AD10" i="14"/>
  <c r="D9" i="30"/>
  <c r="F9" i="30"/>
  <c r="AD9" i="30"/>
  <c r="D48" i="32"/>
  <c r="F48" i="32"/>
  <c r="AD48" i="32"/>
  <c r="D13" i="6"/>
  <c r="F13" i="6"/>
  <c r="AD13" i="6"/>
  <c r="AD34" i="3"/>
  <c r="F34" i="3"/>
  <c r="D34" i="3"/>
  <c r="J28" i="9"/>
  <c r="J26" i="20"/>
  <c r="F13" i="9"/>
  <c r="D13" i="9"/>
  <c r="AD13" i="9"/>
  <c r="D16" i="2"/>
  <c r="F16" i="2"/>
  <c r="V17" i="3"/>
  <c r="D25" i="13"/>
  <c r="F25" i="13"/>
  <c r="AD25" i="13"/>
  <c r="F8" i="29"/>
  <c r="D8" i="29"/>
  <c r="AD8" i="29"/>
  <c r="AD23" i="31"/>
  <c r="D23" i="31"/>
  <c r="F23" i="31"/>
  <c r="F15" i="21"/>
  <c r="D15" i="21"/>
  <c r="AB15" i="21"/>
  <c r="AD15" i="21"/>
  <c r="D25" i="10"/>
  <c r="F25" i="10"/>
  <c r="AD25" i="10"/>
  <c r="D12" i="10"/>
  <c r="F12" i="10"/>
  <c r="AD12" i="10"/>
  <c r="AB16" i="2"/>
  <c r="AD16" i="2"/>
  <c r="V13" i="4"/>
  <c r="AB13" i="9"/>
  <c r="X13" i="9"/>
  <c r="Z13" i="9"/>
  <c r="AF13" i="9"/>
  <c r="AB10" i="14"/>
  <c r="X10" i="14"/>
  <c r="Z10" i="14"/>
  <c r="AF10" i="14"/>
  <c r="AB14" i="20"/>
  <c r="X14" i="20"/>
  <c r="Z14" i="20"/>
  <c r="AF14" i="20"/>
  <c r="P8" i="29"/>
  <c r="Z8" i="29"/>
  <c r="AB8" i="29"/>
  <c r="AF8" i="29"/>
  <c r="X8" i="29"/>
  <c r="Z9" i="30"/>
  <c r="AB9" i="30"/>
  <c r="X9" i="30"/>
  <c r="AF9" i="30"/>
  <c r="AB8" i="31"/>
  <c r="AF8" i="31"/>
  <c r="X8" i="31"/>
  <c r="Z8" i="31"/>
  <c r="AB13" i="4"/>
  <c r="X13" i="4"/>
  <c r="Z13" i="4"/>
  <c r="AF13" i="4"/>
  <c r="Z17" i="3"/>
  <c r="AB17" i="3"/>
  <c r="X17" i="3"/>
  <c r="AF17" i="3"/>
  <c r="Z13" i="6"/>
  <c r="AB13" i="6"/>
  <c r="X13" i="6"/>
  <c r="AF13" i="6"/>
  <c r="AB12" i="8"/>
  <c r="X12" i="8"/>
  <c r="Z12" i="8"/>
  <c r="AF12" i="8"/>
  <c r="Z12" i="10"/>
  <c r="AB12" i="10"/>
  <c r="X12" i="10"/>
  <c r="AF12" i="10"/>
  <c r="AB12" i="11"/>
  <c r="X12" i="11"/>
  <c r="Z12" i="11"/>
  <c r="AF12" i="11"/>
  <c r="Z15" i="12"/>
  <c r="AB15" i="12"/>
  <c r="X15" i="12"/>
  <c r="AF15" i="12"/>
  <c r="Z12" i="13"/>
  <c r="AB12" i="13"/>
  <c r="X12" i="13"/>
  <c r="AF12" i="13"/>
  <c r="X11" i="25"/>
  <c r="AF11" i="25"/>
  <c r="Z11" i="25"/>
  <c r="AB11" i="25"/>
  <c r="V16" i="2"/>
  <c r="Z16" i="2"/>
  <c r="X16" i="2"/>
  <c r="AE16" i="2"/>
  <c r="AF16" i="2" s="1"/>
  <c r="J11" i="25"/>
  <c r="J15" i="21"/>
  <c r="J217" i="33"/>
  <c r="F260" i="43"/>
  <c r="L17" i="3"/>
  <c r="M8" i="31"/>
  <c r="N8" i="31" s="1"/>
  <c r="V11" i="25"/>
  <c r="I10" i="22"/>
  <c r="J10" i="22" s="1"/>
  <c r="M9" i="30"/>
  <c r="N9" i="30" s="1"/>
  <c r="M25" i="30"/>
  <c r="N25" i="30" s="1"/>
  <c r="M27" i="8"/>
  <c r="N27" i="8" s="1"/>
  <c r="M48" i="32"/>
  <c r="N48" i="32" s="1"/>
  <c r="M23" i="31"/>
  <c r="N23" i="31" s="1"/>
  <c r="M22" i="14"/>
  <c r="N22" i="14" s="1"/>
  <c r="M25" i="13"/>
  <c r="N25" i="13" s="1"/>
  <c r="M18" i="29"/>
  <c r="N18" i="29" s="1"/>
  <c r="M26" i="20"/>
  <c r="N26" i="20" s="1"/>
  <c r="M33" i="12"/>
  <c r="N33" i="12" s="1"/>
  <c r="M24" i="11"/>
  <c r="N24" i="11" s="1"/>
  <c r="M25" i="10"/>
  <c r="N25" i="10" s="1"/>
  <c r="M28" i="9"/>
  <c r="N28" i="9" s="1"/>
  <c r="M11" i="25"/>
  <c r="N11" i="25" s="1"/>
  <c r="M22" i="25"/>
  <c r="N22" i="25" s="1"/>
  <c r="M47" i="7"/>
  <c r="N47" i="7" s="1"/>
  <c r="M34" i="6"/>
  <c r="N34" i="6" s="1"/>
  <c r="M29" i="19"/>
  <c r="N29" i="19" s="1"/>
  <c r="M33" i="4"/>
  <c r="N33" i="4" s="1"/>
  <c r="M34" i="3"/>
  <c r="N34" i="3" s="1"/>
  <c r="M61" i="32"/>
  <c r="N61" i="32" s="1"/>
  <c r="N31" i="32"/>
  <c r="M10" i="14"/>
  <c r="N10" i="14" s="1"/>
  <c r="M12" i="13"/>
  <c r="N12" i="13" s="1"/>
  <c r="M14" i="20"/>
  <c r="N14" i="20" s="1"/>
  <c r="M15" i="12"/>
  <c r="N15" i="12" s="1"/>
  <c r="M12" i="11"/>
  <c r="N12" i="11" s="1"/>
  <c r="M12" i="10"/>
  <c r="N12" i="10" s="1"/>
  <c r="M12" i="8"/>
  <c r="N12" i="8" s="1"/>
  <c r="M13" i="6"/>
  <c r="N13" i="6" s="1"/>
  <c r="M13" i="5"/>
  <c r="N13" i="5" s="1"/>
  <c r="M13" i="4"/>
  <c r="N13" i="4" s="1"/>
  <c r="M17" i="3"/>
  <c r="N17" i="3" s="1"/>
  <c r="H8" i="29"/>
  <c r="M8" i="29"/>
  <c r="N8" i="29" s="1"/>
  <c r="M34" i="2"/>
  <c r="N34" i="2" s="1"/>
  <c r="M16" i="2"/>
  <c r="N16" i="2" s="1"/>
  <c r="M13" i="9"/>
  <c r="N13" i="9" s="1"/>
  <c r="J13" i="9"/>
  <c r="AB24" i="11"/>
  <c r="AB25" i="13"/>
  <c r="L10" i="14"/>
  <c r="L26" i="20"/>
  <c r="R10" i="22"/>
  <c r="V13" i="6"/>
  <c r="AF34" i="3"/>
  <c r="V12" i="8"/>
  <c r="AB28" i="9"/>
  <c r="AB33" i="12"/>
  <c r="L15" i="21"/>
  <c r="J16" i="19"/>
  <c r="V9" i="30"/>
  <c r="V8" i="31"/>
  <c r="L61" i="32"/>
  <c r="H34" i="2"/>
  <c r="H17" i="3"/>
  <c r="P33" i="4"/>
  <c r="AE33" i="4"/>
  <c r="AF33" i="4" s="1"/>
  <c r="H13" i="6"/>
  <c r="H34" i="3"/>
  <c r="H27" i="8"/>
  <c r="P13" i="9"/>
  <c r="U13" i="9"/>
  <c r="V13" i="9" s="1"/>
  <c r="P15" i="12"/>
  <c r="U15" i="12"/>
  <c r="V15" i="12" s="1"/>
  <c r="H12" i="13"/>
  <c r="H10" i="14"/>
  <c r="H16" i="19"/>
  <c r="H15" i="21"/>
  <c r="H22" i="25"/>
  <c r="P16" i="19"/>
  <c r="U16" i="19"/>
  <c r="V16" i="19" s="1"/>
  <c r="H9" i="30"/>
  <c r="H8" i="31"/>
  <c r="P23" i="31"/>
  <c r="AA23" i="31"/>
  <c r="AB23" i="31" s="1"/>
  <c r="P31" i="32"/>
  <c r="V31" i="32"/>
  <c r="H61" i="32"/>
  <c r="P61" i="32"/>
  <c r="U61" i="32"/>
  <c r="V61" i="32" s="1"/>
  <c r="V12" i="10"/>
  <c r="V12" i="11"/>
  <c r="AB22" i="14"/>
  <c r="V14" i="20"/>
  <c r="V8" i="29"/>
  <c r="P34" i="2"/>
  <c r="AE34" i="2"/>
  <c r="AF34" i="2" s="1"/>
  <c r="H33" i="4"/>
  <c r="H47" i="7"/>
  <c r="P47" i="7"/>
  <c r="AA47" i="7"/>
  <c r="AB47" i="7" s="1"/>
  <c r="H13" i="9"/>
  <c r="P27" i="8"/>
  <c r="AA27" i="8"/>
  <c r="AB27" i="8" s="1"/>
  <c r="H24" i="11"/>
  <c r="H25" i="13"/>
  <c r="P26" i="20"/>
  <c r="AA26" i="20"/>
  <c r="AB26" i="20" s="1"/>
  <c r="H18" i="29"/>
  <c r="P25" i="30"/>
  <c r="AA25" i="30"/>
  <c r="AB25" i="30" s="1"/>
  <c r="P48" i="32"/>
  <c r="AA48" i="32"/>
  <c r="AB48" i="32" s="1"/>
  <c r="AB25" i="10"/>
  <c r="V12" i="13"/>
  <c r="AB29" i="19"/>
  <c r="J22" i="25"/>
  <c r="AB22" i="25"/>
  <c r="L16" i="19"/>
  <c r="L18" i="29"/>
  <c r="AB18" i="29"/>
  <c r="L31" i="32"/>
  <c r="P10" i="22"/>
  <c r="N10" i="22"/>
  <c r="P15" i="21"/>
  <c r="R15" i="21"/>
  <c r="T15" i="21"/>
  <c r="T48" i="32"/>
  <c r="R48" i="32"/>
  <c r="R61" i="32"/>
  <c r="T61" i="32"/>
  <c r="T31" i="32"/>
  <c r="R31" i="32"/>
  <c r="R8" i="31"/>
  <c r="T8" i="31"/>
  <c r="T23" i="31"/>
  <c r="R23" i="31"/>
  <c r="R10" i="14"/>
  <c r="T10" i="14"/>
  <c r="R22" i="14"/>
  <c r="T22" i="14"/>
  <c r="T25" i="13"/>
  <c r="R25" i="13"/>
  <c r="R12" i="13"/>
  <c r="T12" i="13"/>
  <c r="T26" i="20"/>
  <c r="R26" i="20"/>
  <c r="T14" i="20"/>
  <c r="R14" i="20"/>
  <c r="R8" i="29"/>
  <c r="T8" i="29"/>
  <c r="R18" i="29"/>
  <c r="T18" i="29"/>
  <c r="T9" i="30"/>
  <c r="R9" i="30"/>
  <c r="R25" i="30"/>
  <c r="T25" i="30"/>
  <c r="R15" i="12"/>
  <c r="T15" i="12"/>
  <c r="R33" i="12"/>
  <c r="T33" i="12"/>
  <c r="T24" i="11"/>
  <c r="R24" i="11"/>
  <c r="T12" i="11"/>
  <c r="R12" i="11"/>
  <c r="T25" i="10"/>
  <c r="R25" i="10"/>
  <c r="R12" i="10"/>
  <c r="T12" i="10"/>
  <c r="R13" i="9"/>
  <c r="T13" i="9"/>
  <c r="T28" i="9"/>
  <c r="R28" i="9"/>
  <c r="R11" i="25"/>
  <c r="T11" i="25"/>
  <c r="R22" i="25"/>
  <c r="T22" i="25"/>
  <c r="R12" i="8"/>
  <c r="T12" i="8"/>
  <c r="T47" i="7"/>
  <c r="R47" i="7"/>
  <c r="T13" i="6"/>
  <c r="R13" i="6"/>
  <c r="T29" i="19"/>
  <c r="R29" i="19"/>
  <c r="R16" i="19"/>
  <c r="T16" i="19"/>
  <c r="R13" i="4"/>
  <c r="T13" i="4"/>
  <c r="T17" i="3"/>
  <c r="R17" i="3"/>
  <c r="R34" i="3"/>
  <c r="T34" i="3"/>
  <c r="R16" i="2"/>
  <c r="T16" i="2"/>
  <c r="L8" i="31"/>
  <c r="J8" i="29"/>
  <c r="P18" i="29"/>
  <c r="H25" i="30"/>
  <c r="H28" i="9"/>
  <c r="P22" i="25"/>
  <c r="J34" i="3"/>
  <c r="J13" i="6"/>
  <c r="P13" i="6"/>
  <c r="J13" i="5"/>
  <c r="J10" i="14"/>
  <c r="J25" i="13"/>
  <c r="P25" i="13"/>
  <c r="P13" i="5"/>
  <c r="P10" i="14"/>
  <c r="P34" i="3"/>
  <c r="J29" i="19"/>
  <c r="P29" i="19"/>
  <c r="H14" i="20"/>
  <c r="L14" i="20"/>
  <c r="L28" i="9"/>
  <c r="P28" i="9"/>
  <c r="J25" i="30"/>
  <c r="J13" i="4"/>
  <c r="P13" i="4"/>
  <c r="L13" i="6"/>
  <c r="H23" i="31"/>
  <c r="L48" i="32"/>
  <c r="L16" i="2"/>
  <c r="J16" i="2"/>
  <c r="J17" i="3"/>
  <c r="P17" i="3"/>
  <c r="H13" i="4"/>
  <c r="L13" i="4"/>
  <c r="H13" i="5"/>
  <c r="L13" i="5"/>
  <c r="J33" i="5"/>
  <c r="P33" i="5"/>
  <c r="P34" i="6"/>
  <c r="H34" i="6"/>
  <c r="J15" i="7"/>
  <c r="P15" i="7"/>
  <c r="L46" i="3"/>
  <c r="H46" i="3"/>
  <c r="J12" i="8"/>
  <c r="P12" i="8"/>
  <c r="L27" i="8"/>
  <c r="J12" i="10"/>
  <c r="P12" i="10"/>
  <c r="J25" i="10"/>
  <c r="P25" i="10"/>
  <c r="J12" i="11"/>
  <c r="P12" i="11"/>
  <c r="J24" i="11"/>
  <c r="P24" i="11"/>
  <c r="L15" i="12"/>
  <c r="P33" i="12"/>
  <c r="H33" i="12"/>
  <c r="J33" i="12"/>
  <c r="L33" i="12"/>
  <c r="J12" i="13"/>
  <c r="P12" i="13"/>
  <c r="L25" i="13"/>
  <c r="J22" i="14"/>
  <c r="P22" i="14"/>
  <c r="H29" i="19"/>
  <c r="L29" i="19"/>
  <c r="J14" i="20"/>
  <c r="P14" i="20"/>
  <c r="H10" i="22"/>
  <c r="L22" i="25"/>
  <c r="H26" i="20"/>
  <c r="L8" i="29"/>
  <c r="P9" i="30"/>
  <c r="P8" i="31"/>
  <c r="H31" i="32"/>
  <c r="H48" i="32"/>
  <c r="J23" i="31"/>
  <c r="L25" i="30"/>
  <c r="H16" i="2"/>
  <c r="P16" i="2"/>
  <c r="H33" i="5"/>
  <c r="L33" i="5"/>
  <c r="J34" i="6"/>
  <c r="H15" i="7"/>
  <c r="L15" i="7"/>
  <c r="L12" i="8"/>
  <c r="H12" i="8"/>
  <c r="H12" i="10"/>
  <c r="L12" i="10"/>
  <c r="H25" i="10"/>
  <c r="L25" i="10"/>
  <c r="H12" i="11"/>
  <c r="L12" i="11"/>
  <c r="H15" i="12"/>
  <c r="H22" i="14"/>
  <c r="L22" i="14"/>
  <c r="P11" i="25"/>
  <c r="F10" i="22"/>
  <c r="H11" i="25"/>
  <c r="L11" i="25"/>
  <c r="J9" i="30"/>
  <c r="L9" i="30"/>
  <c r="H217" i="33" l="1"/>
  <c r="D260" i="43"/>
  <c r="P217" i="33"/>
  <c r="N260" i="43"/>
  <c r="R217" i="33"/>
  <c r="P260" i="43"/>
  <c r="L217" i="33"/>
  <c r="H260" i="43"/>
  <c r="J260" i="43"/>
  <c r="N217" i="33"/>
  <c r="L260" i="43"/>
  <c r="R260" i="43"/>
  <c r="V102" i="33"/>
  <c r="U10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5" authorId="0" shapeId="0" xr:uid="{00000000-0006-0000-0100-000001000000}">
      <text>
        <r>
          <rPr>
            <sz val="9"/>
            <color indexed="81"/>
            <rFont val="Tahoma"/>
            <family val="2"/>
          </rPr>
          <t>Para odonto das UBS o quadro minimo é para profissionais de 20 horas. Desta forma, os profissionais de 40 estão somados na linha de 20 horas.</t>
        </r>
      </text>
    </comment>
    <comment ref="G26" authorId="0" shapeId="0" xr:uid="{00000000-0006-0000-0100-000002000000}">
      <text>
        <r>
          <rPr>
            <sz val="9"/>
            <color indexed="81"/>
            <rFont val="Tahoma"/>
            <family val="2"/>
          </rPr>
          <t>1 prof 20hrs
1 prof 10hrs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6" authorId="0" shapeId="0" xr:uid="{9DCD6CD8-046F-4119-B70B-60E523167B83}">
      <text>
        <r>
          <rPr>
            <sz val="9"/>
            <color indexed="81"/>
            <rFont val="Tahoma"/>
            <family val="2"/>
          </rPr>
          <t>1 prof 20hrs
1 prof 10hrs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37BD39D3-709C-4CE4-8A07-73EA02D177BD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I3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3 de 30 horas 
1 de 36 horas
</t>
        </r>
      </text>
    </comment>
    <comment ref="K3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O3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Q31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3" authorId="0" shapeId="0" xr:uid="{65FC47CF-F8FB-49F1-AA71-4C7D5657DA30}">
      <text>
        <r>
          <rPr>
            <sz val="9"/>
            <color indexed="81"/>
            <rFont val="Tahoma"/>
            <family val="2"/>
          </rPr>
          <t>Consulta + Terapia Individual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DA26381C-31CF-4AA8-9C34-AE4C6A6177FE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1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1" authorId="0" shapeId="0" xr:uid="{C34ADAA0-AAEF-49FF-983D-5AC0D994F6DC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2" authorId="0" shapeId="0" xr:uid="{FF581802-F5F6-4654-BFEF-535CE859C768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G22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I22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K22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O22" authorId="0" shapeId="0" xr:uid="{00000000-0006-0000-1000-000004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Q22" authorId="0" shapeId="0" xr:uid="{00000000-0006-0000-1000-000005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AC22" authorId="0" shapeId="0" xr:uid="{69838D34-2593-4858-9F9A-13D8DA3648B7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7" authorId="0" shapeId="0" xr:uid="{C2B334F9-3CD4-4E29-973C-DC575725471C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K1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O17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Q17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C19" authorId="0" shapeId="0" xr:uid="{2D0CB5F9-D54D-4F46-BA3D-25C24ECB7D72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G19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I19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K19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O19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Q1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AC19" authorId="0" shapeId="0" xr:uid="{1A4ADBB0-D4B0-47B0-89EA-527DDD5A1A8F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G2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I21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K21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O21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AC21" authorId="0" shapeId="0" xr:uid="{46C5A687-CFD8-4F94-A1BB-96322234F165}">
      <text>
        <r>
          <rPr>
            <b/>
            <sz val="9"/>
            <color indexed="81"/>
            <rFont val="Tahoma"/>
            <family val="2"/>
          </rPr>
          <t>1 de 30 hrs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1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AC13" authorId="0" shapeId="0" xr:uid="{620E25A0-F7CA-4B68-819C-5D66EA89114F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C14" authorId="0" shapeId="0" xr:uid="{035D0899-9083-4EC9-B452-D92BF092FDBA}">
      <text>
        <r>
          <rPr>
            <sz val="9"/>
            <color indexed="81"/>
            <rFont val="Tahoma"/>
            <family val="2"/>
          </rPr>
          <t>3 de 30hrs</t>
        </r>
      </text>
    </comment>
    <comment ref="O14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5 prof de 30hrs
</t>
        </r>
      </text>
    </comment>
    <comment ref="Q14" authorId="0" shapeId="0" xr:uid="{00000000-0006-0000-1200-000003000000}">
      <text>
        <r>
          <rPr>
            <sz val="9"/>
            <color indexed="81"/>
            <rFont val="Tahoma"/>
            <family val="2"/>
          </rPr>
          <t>3 de 30hrs</t>
        </r>
      </text>
    </comment>
    <comment ref="C19" authorId="0" shapeId="0" xr:uid="{F6EA2C4E-CB94-4797-B909-807029E5442E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G1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I19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K1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O19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Q19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AC19" authorId="0" shapeId="0" xr:uid="{EE11C092-82FA-47FA-8518-58CFD40BB3B5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C21" authorId="0" shapeId="0" xr:uid="{0CE58D49-96E2-40CF-B70D-F233CC1A00C5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G21" authorId="0" shapeId="0" xr:uid="{00000000-0006-0000-1200-000009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I21" authorId="0" shapeId="0" xr:uid="{00000000-0006-0000-1200-00000A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K21" authorId="0" shapeId="0" xr:uid="{00000000-0006-0000-1200-00000B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O21" authorId="0" shapeId="0" xr:uid="{00000000-0006-0000-1200-00000C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Q21" authorId="0" shapeId="0" xr:uid="{00000000-0006-0000-1200-00000D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AC21" authorId="0" shapeId="0" xr:uid="{3C3D5D5D-A3CC-42B2-9397-CC0395AE7023}">
      <text>
        <r>
          <rPr>
            <sz val="9"/>
            <color indexed="81"/>
            <rFont val="Tahoma"/>
            <family val="2"/>
          </rPr>
          <t>1 de 30hrs
1 de 40hrs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E20" authorId="0" shapeId="0" xr:uid="{018BFCAB-B0D4-4904-90B9-868FC03C5607}">
      <text>
        <r>
          <rPr>
            <sz val="9"/>
            <color indexed="81"/>
            <rFont val="Tahoma"/>
            <family val="2"/>
          </rPr>
          <t>51 realizado no Hora Certa</t>
        </r>
      </text>
    </comment>
    <comment ref="G20" authorId="0" shapeId="0" xr:uid="{00000000-0006-0000-1400-00000100000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AC20" authorId="0" shapeId="0" xr:uid="{62346F3B-385F-4BBE-A338-DCC002D47690}">
      <text>
        <r>
          <rPr>
            <sz val="9"/>
            <color indexed="81"/>
            <rFont val="Tahoma"/>
            <family val="2"/>
          </rPr>
          <t>152 realizado no Hora Certa</t>
        </r>
      </text>
    </comment>
    <comment ref="E21" authorId="0" shapeId="0" xr:uid="{58CC90E1-52AA-4DC6-BE27-B46E20DCD1DF}">
      <text>
        <r>
          <rPr>
            <sz val="9"/>
            <color indexed="81"/>
            <rFont val="Tahoma"/>
            <family val="2"/>
          </rPr>
          <t>80 realizados no Hora Certa</t>
        </r>
      </text>
    </comment>
    <comment ref="G21" authorId="0" shapeId="0" xr:uid="{00000000-0006-0000-1400-000002000000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AC21" authorId="0" shapeId="0" xr:uid="{E545E3FD-7D0C-4D4F-AD44-C726CBFB6796}">
      <text>
        <r>
          <rPr>
            <sz val="9"/>
            <color indexed="81"/>
            <rFont val="Tahoma"/>
            <family val="2"/>
          </rPr>
          <t>69 realizado no Hora Certa</t>
        </r>
      </text>
    </comment>
    <comment ref="G25" authorId="0" shapeId="0" xr:uid="{00000000-0006-0000-1400-000003000000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AC25" authorId="0" shapeId="0" xr:uid="{DDE22309-E965-4726-96D6-AC12147523A6}">
      <text>
        <r>
          <rPr>
            <sz val="9"/>
            <color indexed="81"/>
            <rFont val="Tahoma"/>
            <family val="2"/>
          </rPr>
          <t>Realizado no Hora Certa</t>
        </r>
      </text>
    </comment>
    <comment ref="K44" authorId="0" shapeId="0" xr:uid="{00000000-0006-0000-1400-000004000000}">
      <text>
        <r>
          <rPr>
            <sz val="9"/>
            <color indexed="81"/>
            <rFont val="Tahoma"/>
            <family val="2"/>
          </rPr>
          <t>Profissinal inciou na unidade no inicio do mês, porém não foi atualizado o Cnes da Unidade. Desta forma, somente consta no WEBSAASS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6200391</author>
    <author>Luis Alberto</author>
  </authors>
  <commentList>
    <comment ref="K25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6200391:</t>
        </r>
        <r>
          <rPr>
            <sz val="9"/>
            <color indexed="81"/>
            <rFont val="Tahoma"/>
            <family val="2"/>
          </rPr>
          <t xml:space="preserve">
Somar dos dados estatistico, todos os códigos que começa com 04...
</t>
        </r>
      </text>
    </comment>
    <comment ref="G37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1 de 6 - sadt
2 de 12  - 1 sadt
2 de 18 
2 de 24 - 1 sadt</t>
        </r>
      </text>
    </comment>
    <comment ref="AC37" authorId="1" shapeId="0" xr:uid="{20730939-E315-4776-89ED-9FBC7BAE68C7}">
      <text>
        <r>
          <rPr>
            <b/>
            <sz val="9"/>
            <color indexed="81"/>
            <rFont val="Tahoma"/>
            <family val="2"/>
          </rPr>
          <t>1 de 6 - sadt
2 de 12  - 1 sadt
2 de 18 
2 de 24 - 1 sadt</t>
        </r>
      </text>
    </comment>
    <comment ref="G38" authorId="1" shapeId="0" xr:uid="{00000000-0006-0000-1500-000003000000}">
      <text>
        <r>
          <rPr>
            <b/>
            <sz val="9"/>
            <color indexed="81"/>
            <rFont val="Tahoma"/>
            <family val="2"/>
          </rPr>
          <t>1 de 24
1 de 30</t>
        </r>
      </text>
    </comment>
    <comment ref="AC38" authorId="1" shapeId="0" xr:uid="{BA1F6F43-5E7B-407E-AA3B-EE6147DC83CD}">
      <text>
        <r>
          <rPr>
            <b/>
            <sz val="9"/>
            <color indexed="81"/>
            <rFont val="Tahoma"/>
            <family val="2"/>
          </rPr>
          <t>1 de 24
1 de 30</t>
        </r>
      </text>
    </comment>
    <comment ref="G57" authorId="1" shapeId="0" xr:uid="{00000000-0006-0000-1500-000004000000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I57" authorId="1" shapeId="0" xr:uid="{00000000-0006-0000-1500-000005000000}">
      <text>
        <r>
          <rPr>
            <b/>
            <sz val="9"/>
            <color indexed="81"/>
            <rFont val="Tahoma"/>
            <family val="2"/>
          </rPr>
          <t>424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7" authorId="1" shapeId="0" xr:uid="{B5F7A635-EA11-40B3-B983-2D7B4F5A7484}">
      <text>
        <r>
          <rPr>
            <sz val="9"/>
            <color indexed="81"/>
            <rFont val="Tahoma"/>
            <family val="2"/>
          </rPr>
          <t>Produção Realizada 452 - dividido com a UBS Izolina</t>
        </r>
      </text>
    </comment>
    <comment ref="G58" authorId="1" shapeId="0" xr:uid="{00000000-0006-0000-1500-000006000000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I58" authorId="1" shapeId="0" xr:uid="{00000000-0006-0000-1500-000007000000}">
      <text>
        <r>
          <rPr>
            <b/>
            <sz val="9"/>
            <color indexed="81"/>
            <rFont val="Tahoma"/>
            <family val="2"/>
          </rPr>
          <t>234</t>
        </r>
      </text>
    </comment>
    <comment ref="AC58" authorId="1" shapeId="0" xr:uid="{9E894E52-8791-4236-9768-AB6864EE1BA8}">
      <text>
        <r>
          <rPr>
            <sz val="9"/>
            <color indexed="81"/>
            <rFont val="Tahoma"/>
            <family val="2"/>
          </rPr>
          <t>Produção Realizada 269 (dividido com UBS Izolina)</t>
        </r>
      </text>
    </comment>
    <comment ref="G59" authorId="1" shapeId="0" xr:uid="{00000000-0006-0000-1500-000008000000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  <comment ref="AC59" authorId="1" shapeId="0" xr:uid="{823F48C2-ADCC-4FFD-ABDA-CD6532E09714}">
      <text>
        <r>
          <rPr>
            <sz val="9"/>
            <color indexed="81"/>
            <rFont val="Tahoma"/>
            <family val="2"/>
          </rPr>
          <t>Produção realizada 215 - dividido com UBS Izolina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0" authorId="0" shapeId="0" xr:uid="{D93AF0EB-7C23-4440-BE43-0A4D6A5F1031}">
      <text>
        <r>
          <rPr>
            <sz val="9"/>
            <color indexed="81"/>
            <rFont val="Tahoma"/>
            <family val="2"/>
          </rPr>
          <t xml:space="preserve">14 de 6hrs
7 de 12hrs
1 de 18hrs
10 de 24hrs
1 de 36hrs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46" authorId="0" shapeId="0" xr:uid="{00000000-0006-0000-1A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47" authorId="0" shapeId="0" xr:uid="{00000000-0006-0000-1A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53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59" authorId="0" shapeId="0" xr:uid="{00000000-0006-0000-1A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60" authorId="0" shapeId="0" xr:uid="{00000000-0006-0000-1A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92" authorId="1" shapeId="0" xr:uid="{00000000-0006-0000-1A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3" authorId="1" shapeId="0" xr:uid="{00000000-0006-0000-1A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96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97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39" authorId="1" shapeId="0" xr:uid="{00000000-0006-0000-1A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45" authorId="1" shapeId="0" xr:uid="{00000000-0006-0000-1A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67" authorId="1" shapeId="0" xr:uid="{00000000-0006-0000-1A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74" authorId="1" shapeId="0" xr:uid="{00000000-0006-0000-1A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93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94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1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Trabalhar aos sábados 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25" authorId="0" shapeId="0" xr:uid="{00000000-0006-0000-1B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26" authorId="0" shapeId="0" xr:uid="{00000000-0006-0000-1B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32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38" authorId="0" shapeId="0" xr:uid="{00000000-0006-0000-1B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39" authorId="0" shapeId="0" xr:uid="{00000000-0006-0000-1B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71" authorId="1" shapeId="0" xr:uid="{00000000-0006-0000-1B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 shapeId="0" xr:uid="{00000000-0006-0000-1B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7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76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06" authorId="1" shapeId="0" xr:uid="{00000000-0006-0000-1B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12" authorId="1" shapeId="0" xr:uid="{00000000-0006-0000-1B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34" authorId="1" shapeId="0" xr:uid="{00000000-0006-0000-1B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41" authorId="1" shapeId="0" xr:uid="{00000000-0006-0000-1B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60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61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8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39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40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5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5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silva</author>
    <author>Luis Alberto</author>
    <author>leonardof</author>
  </authors>
  <commentList>
    <comment ref="C33" authorId="0" shapeId="0" xr:uid="{00000000-0006-0000-1F00-000001000000}">
      <text>
        <r>
          <rPr>
            <b/>
            <sz val="9"/>
            <color indexed="81"/>
            <rFont val="Calibri"/>
            <family val="2"/>
          </rPr>
          <t>1 de 30 
1 de 40</t>
        </r>
      </text>
    </comment>
    <comment ref="C50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E51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G51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C64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64" authorId="1" shapeId="0" xr:uid="{00000000-0006-0000-1F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64" authorId="1" shapeId="0" xr:uid="{00000000-0006-0000-1F00-00000A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7" authorId="1" shapeId="0" xr:uid="{00000000-0006-0000-1F00-00000B000000}">
      <text>
        <r>
          <rPr>
            <sz val="9"/>
            <color indexed="81"/>
            <rFont val="Tahoma"/>
            <family val="2"/>
          </rPr>
          <t xml:space="preserve">Iniciou dia 23/11/2015
</t>
        </r>
      </text>
    </comment>
    <comment ref="C89" authorId="0" shapeId="0" xr:uid="{00000000-0006-0000-1F00-00000C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G89" authorId="0" shapeId="0" xr:uid="{00000000-0006-0000-1F00-00000D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C91" authorId="1" shapeId="0" xr:uid="{00000000-0006-0000-1F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91" authorId="1" shapeId="0" xr:uid="{00000000-0006-0000-1F00-00000F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91" authorId="1" shapeId="0" xr:uid="{00000000-0006-0000-1F00-000010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C106" authorId="1" shapeId="0" xr:uid="{00000000-0006-0000-1F00-000011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1" shapeId="0" xr:uid="{00000000-0006-0000-1F00-000012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1" shapeId="0" xr:uid="{00000000-0006-0000-1F00-000013000000}">
      <text>
        <r>
          <rPr>
            <b/>
            <sz val="9"/>
            <color indexed="81"/>
            <rFont val="Tahoma"/>
            <family val="2"/>
          </rPr>
          <t>1 de 40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9" authorId="0" shapeId="0" xr:uid="{00000000-0006-0000-1F00-000014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19" authorId="0" shapeId="0" xr:uid="{00000000-0006-0000-1F00-000015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119" authorId="0" shapeId="0" xr:uid="{00000000-0006-0000-1F00-000016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C135" authorId="0" shapeId="0" xr:uid="{00000000-0006-0000-1F00-000017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43" authorId="1" shapeId="0" xr:uid="{00000000-0006-0000-1F00-000018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E143" authorId="1" shapeId="0" xr:uid="{00000000-0006-0000-1F00-000019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3" authorId="1" shapeId="0" xr:uid="{00000000-0006-0000-1F00-00001A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6" authorId="1" shapeId="0" xr:uid="{00000000-0006-0000-1F00-00001B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  <comment ref="E148" authorId="1" shapeId="0" xr:uid="{00000000-0006-0000-1F00-00001C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G148" authorId="1" shapeId="0" xr:uid="{00000000-0006-0000-1F00-00001D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E156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C160" authorId="0" shapeId="0" xr:uid="{00000000-0006-0000-1F00-00001F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60" authorId="0" shapeId="0" xr:uid="{00000000-0006-0000-1F00-000020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G160" authorId="0" shapeId="0" xr:uid="{00000000-0006-0000-1F00-000021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77" authorId="1" shapeId="0" xr:uid="{00000000-0006-0000-1F00-000022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G177" authorId="1" shapeId="0" xr:uid="{00000000-0006-0000-1F00-000023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C179" authorId="1" shapeId="0" xr:uid="{00000000-0006-0000-1F00-000024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E179" authorId="1" shapeId="0" xr:uid="{00000000-0006-0000-1F00-000025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79" authorId="1" shapeId="0" xr:uid="{00000000-0006-0000-1F00-000026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C199" authorId="1" shapeId="0" xr:uid="{00000000-0006-0000-1F00-000027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E199" authorId="1" shapeId="0" xr:uid="{00000000-0006-0000-1F00-000028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G199" authorId="1" shapeId="0" xr:uid="{00000000-0006-0000-1F00-000029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I199" authorId="1" shapeId="0" xr:uid="{00000000-0006-0000-1F00-00002A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K199" authorId="1" shapeId="0" xr:uid="{00000000-0006-0000-1F00-00002B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C200" authorId="0" shapeId="0" xr:uid="{00000000-0006-0000-1F00-00002C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E200" authorId="0" shapeId="0" xr:uid="{00000000-0006-0000-1F00-00002D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G200" authorId="0" shapeId="0" xr:uid="{00000000-0006-0000-1F00-00002E000000}">
      <text>
        <r>
          <rPr>
            <b/>
            <sz val="9"/>
            <color indexed="81"/>
            <rFont val="Calibri"/>
            <family val="2"/>
          </rPr>
          <t>1 de 10 hrs
1 de 20 hrs</t>
        </r>
      </text>
    </comment>
    <comment ref="G207" authorId="1" shapeId="0" xr:uid="{00000000-0006-0000-1F00-00002F000000}">
      <text>
        <r>
          <rPr>
            <sz val="9"/>
            <color indexed="81"/>
            <rFont val="Tahoma"/>
            <family val="2"/>
          </rPr>
          <t>Contrado final de Novembro. Aguardando CBO da SMS para criação do CNES</t>
        </r>
      </text>
    </comment>
    <comment ref="E229" authorId="2" shapeId="0" xr:uid="{00000000-0006-0000-1F00-000030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C234" authorId="0" shapeId="0" xr:uid="{00000000-0006-0000-1F00-000031000000}">
      <text>
        <r>
          <rPr>
            <b/>
            <sz val="9"/>
            <color indexed="81"/>
            <rFont val="Calibri"/>
            <family val="2"/>
          </rPr>
          <t>1 de 40</t>
        </r>
      </text>
    </comment>
    <comment ref="C245" authorId="1" shapeId="0" xr:uid="{00000000-0006-0000-1F00-000032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C250" authorId="1" shapeId="0" xr:uid="{00000000-0006-0000-1F00-000033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250" authorId="1" shapeId="0" xr:uid="{00000000-0006-0000-1F00-000034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250" authorId="1" shapeId="0" xr:uid="{00000000-0006-0000-1F00-000035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C258" authorId="1" shapeId="0" xr:uid="{00000000-0006-0000-1F00-000036000000}">
      <text>
        <r>
          <rPr>
            <b/>
            <sz val="9"/>
            <color indexed="81"/>
            <rFont val="Tahoma"/>
            <family val="2"/>
          </rPr>
          <t>1 de 30 
1 de 40</t>
        </r>
      </text>
    </comment>
    <comment ref="C265" authorId="1" shapeId="0" xr:uid="{00000000-0006-0000-1F00-000037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E265" authorId="1" shapeId="0" xr:uid="{00000000-0006-0000-1F00-000038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5" authorId="1" shapeId="0" xr:uid="{00000000-0006-0000-1F00-000039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6" authorId="1" shapeId="0" xr:uid="{00000000-0006-0000-1F00-00003A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luis silva</author>
    <author>leonardof</author>
  </authors>
  <commentList>
    <comment ref="E6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G63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I63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E7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I7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79" authorId="1" shapeId="0" xr:uid="{00000000-0006-0000-2100-00000A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I79" authorId="1" shapeId="0" xr:uid="{00000000-0006-0000-2100-00000B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E81" authorId="0" shapeId="0" xr:uid="{00000000-0006-0000-2100-00000C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81" authorId="0" shapeId="0" xr:uid="{00000000-0006-0000-2100-00000D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I81" authorId="0" shapeId="0" xr:uid="{00000000-0006-0000-21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89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1" shapeId="0" xr:uid="{00000000-0006-0000-2100-000011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95" authorId="1" shapeId="0" xr:uid="{00000000-0006-0000-2100-000012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I95" authorId="1" shapeId="0" xr:uid="{00000000-0006-0000-2100-000013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02" authorId="1" shapeId="0" xr:uid="{00000000-0006-0000-2100-000014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08" authorId="0" shapeId="0" xr:uid="{00000000-0006-0000-2100-000015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08" authorId="0" shapeId="0" xr:uid="{00000000-0006-0000-2100-000016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I108" authorId="0" shapeId="0" xr:uid="{00000000-0006-0000-2100-000017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16" authorId="2" shapeId="0" xr:uid="{00000000-0006-0000-2100-000018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E128" authorId="0" shapeId="0" xr:uid="{00000000-0006-0000-2100-000019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I128" authorId="0" shapeId="0" xr:uid="{00000000-0006-0000-2100-00001A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E130" authorId="0" shapeId="0" xr:uid="{00000000-0006-0000-2100-00001B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30" authorId="0" shapeId="0" xr:uid="{00000000-0006-0000-2100-00001C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I130" authorId="0" shapeId="0" xr:uid="{00000000-0006-0000-2100-00001D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51" authorId="2" shapeId="0" xr:uid="{00000000-0006-0000-2100-00001E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E164" authorId="0" shapeId="0" xr:uid="{00000000-0006-0000-2100-00001F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164" authorId="0" shapeId="0" xr:uid="{00000000-0006-0000-2100-000020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I164" authorId="0" shapeId="0" xr:uid="{00000000-0006-0000-2100-000021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170" authorId="0" shapeId="0" xr:uid="{00000000-0006-0000-2100-000022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170" authorId="0" shapeId="0" xr:uid="{00000000-0006-0000-2100-000023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0" authorId="0" shapeId="0" xr:uid="{00000000-0006-0000-2100-000024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1" authorId="0" shapeId="0" xr:uid="{00000000-0006-0000-2100-000025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I94" authorId="0" shapeId="0" xr:uid="{00000000-0006-0000-2300-000001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I1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K1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2 de 20 hrs
2 de 12 hrs</t>
        </r>
      </text>
    </comment>
    <comment ref="AC19" authorId="0" shapeId="0" xr:uid="{B659B9B9-D516-483E-BB59-3573CCE2E58C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C22" authorId="0" shapeId="0" xr:uid="{C90B2FB5-A772-4346-9697-5945E1593ABD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G2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I2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K2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O22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Q22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AC22" authorId="0" shapeId="0" xr:uid="{AED964F8-2C31-49E6-8B33-85328C396258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C23" authorId="0" shapeId="0" xr:uid="{64D9B759-A7F6-42C6-B93D-E2B4B1A9AE64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G23" authorId="0" shapeId="0" xr:uid="{00000000-0006-0000-0400-000009000000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  <comment ref="I23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1 de 12
1 de 20
1 de 32</t>
        </r>
      </text>
    </comment>
    <comment ref="K23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O2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Q23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AC23" authorId="0" shapeId="0" xr:uid="{C9123DA7-21C6-4655-A8E2-1763C041A0AF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>Atendimento</t>
        </r>
      </text>
    </comment>
    <comment ref="A1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I2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K2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AC20" authorId="0" shapeId="0" xr:uid="{4B0023C6-628A-47A8-8482-0BE95042E885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21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I2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K2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AC21" authorId="0" shapeId="0" xr:uid="{A947F07E-64B5-406C-9C7A-F53F323E1463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C24" authorId="0" shapeId="0" xr:uid="{2AD44BF2-4015-4B3B-964E-A3922AD8D34B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2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I2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K2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O2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Q2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AC24" authorId="0" shapeId="0" xr:uid="{C2C277D2-648D-4215-82A3-BB6D5F360D19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2174DD61-D1FE-415A-9641-C71BFE5D1A8C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O19" authorId="0" shapeId="0" xr:uid="{00000000-0006-0000-08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Q19" authorId="0" shapeId="0" xr:uid="{00000000-0006-0000-08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2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I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AC23" authorId="0" shapeId="0" xr:uid="{D13843FC-3107-4B4A-A9EB-FB9CC9FB48D8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92D2E558-4496-41AA-A716-3C5F96860108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9" authorId="0" shapeId="0" xr:uid="{07BEBCB4-6ECF-42FC-A0ED-74A9D4B5F55A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741F4A41-D2CD-419B-A07C-149AB2B2D466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O21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Q21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23" authorId="0" shapeId="0" xr:uid="{E2DF6CE5-D461-4A8F-A621-9A523B797C8B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3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3" authorId="0" shapeId="0" xr:uid="{9B68D2AA-C0D0-43AA-8C35-916EFF05E737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41C7248C-4CAD-4307-99FE-4057278D115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8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8" authorId="0" shapeId="0" xr:uid="{E5B6C1F6-0CE5-47D0-BEC9-85ED8B919D67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<sst xmlns="http://schemas.openxmlformats.org/spreadsheetml/2006/main" count="5916" uniqueCount="570">
  <si>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</si>
  <si>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</si>
  <si>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</si>
  <si>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</si>
  <si>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</si>
  <si>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</si>
  <si>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TOTAL</t>
  </si>
  <si>
    <t>SOMA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</si>
  <si>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</si>
  <si>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</si>
  <si>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</si>
  <si>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</si>
  <si>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</si>
  <si>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</si>
  <si>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</si>
  <si>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</si>
  <si>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</si>
  <si>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</si>
  <si>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</si>
  <si>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</si>
  <si>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</si>
  <si>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Pediadra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</si>
  <si>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</si>
  <si>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</si>
  <si>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</si>
  <si>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</si>
  <si>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</si>
  <si>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</si>
  <si>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</si>
  <si>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</si>
  <si>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</si>
  <si>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</si>
  <si>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</si>
  <si>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</si>
  <si>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</si>
  <si>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</si>
  <si>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</si>
  <si>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</si>
  <si>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</si>
  <si>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</si>
  <si>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</si>
  <si>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Nutricionista (40h)</t>
  </si>
  <si>
    <t>Pediatra (consulta) UBS</t>
  </si>
  <si>
    <t>Pediatra (20h) UBS</t>
  </si>
  <si>
    <t>Psicologo (40h) NASF</t>
  </si>
  <si>
    <t>Enfermeiro (40h) UBS</t>
  </si>
  <si>
    <t>Fisioterapeuta (30h) UBS</t>
  </si>
  <si>
    <t>EQUIPE MINÍMA -  ATENÇÃO BÁSICA - UBS PARQUE NOVO MUNDO II - MISTA  - 5 ESF + 2 ESB MODALIDADE 1– 2015</t>
  </si>
  <si>
    <t>Pneumologista (consulta) UBS</t>
  </si>
  <si>
    <t>Cardiologista (consulta) UBS</t>
  </si>
  <si>
    <t>Pneumologista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</si>
  <si>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</si>
  <si>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</si>
  <si>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</si>
  <si>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</si>
  <si>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</si>
  <si>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</si>
  <si>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</si>
  <si>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</si>
  <si>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</si>
  <si>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</si>
  <si>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Pediatra (12h) - Diurno</t>
  </si>
  <si>
    <t>Pediatra (12h) - Noturno</t>
  </si>
  <si>
    <t>Médico Clínico (12h) - Quarta a Sábado</t>
  </si>
  <si>
    <t>Pediatra (12h) - Segunda a Sexta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</si>
  <si>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</si>
  <si>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</si>
  <si>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</si>
  <si>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</si>
  <si>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</si>
  <si>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</si>
  <si>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</si>
  <si>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</si>
  <si>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</si>
  <si>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</si>
  <si>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</si>
  <si>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</si>
  <si>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</si>
  <si>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</si>
  <si>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Pediatra - Diarista (horizontal)</t>
  </si>
  <si>
    <t>Clínica Médica (12h) - Diurno - Seg a Sex</t>
  </si>
  <si>
    <t>Clínica Médica (12h) - Diurno - Final de Semana</t>
  </si>
  <si>
    <t>Clínica Médica (12h) - Noturno</t>
  </si>
  <si>
    <t>Clínico Cirurgico - 24h de Seg a Dom - Diurno e Noturno</t>
  </si>
  <si>
    <t>Clínica Médica - Diarista (horizontal)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</si>
  <si>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</si>
  <si>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</si>
  <si>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</si>
  <si>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</si>
  <si>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</si>
  <si>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</si>
  <si>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</si>
  <si>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</si>
  <si>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</si>
  <si>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</si>
  <si>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</si>
  <si>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</si>
  <si>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</si>
  <si>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</si>
  <si>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</si>
  <si>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</si>
  <si>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</si>
  <si>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</si>
  <si>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</si>
  <si>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</si>
  <si>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</si>
  <si>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</si>
  <si>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</si>
  <si>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</si>
  <si>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</si>
  <si>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</si>
  <si>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</si>
  <si>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</si>
  <si>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</si>
  <si>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</si>
  <si>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</si>
  <si>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</si>
  <si>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</si>
  <si>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</si>
  <si>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</si>
  <si>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</si>
  <si>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</si>
  <si>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</si>
  <si>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</si>
  <si>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</si>
  <si>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</si>
  <si>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</si>
  <si>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</si>
  <si>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</si>
  <si>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</si>
  <si>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</si>
  <si>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</si>
  <si>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</si>
  <si>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</si>
  <si>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</si>
  <si>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</si>
  <si>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</si>
  <si>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</si>
  <si>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</si>
  <si>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</si>
  <si>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</si>
  <si>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</si>
  <si>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</si>
  <si>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</si>
  <si>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</si>
  <si>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</si>
  <si>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</si>
  <si>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</si>
  <si>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</si>
  <si>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</si>
  <si>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</si>
  <si>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</si>
  <si>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</si>
  <si>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</si>
  <si>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</si>
  <si>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</si>
  <si>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</si>
  <si>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</si>
  <si>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</si>
  <si>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</si>
  <si>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</si>
  <si>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</si>
  <si>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</si>
  <si>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</si>
  <si>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</si>
  <si>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</si>
  <si>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</si>
  <si>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</si>
  <si>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</si>
  <si>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</si>
  <si>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Médico Clínico (12h) - Segunda e Terça</t>
  </si>
  <si>
    <t>Cirúrgião Dentista - Semiologia (disponível/procura) (20h)</t>
  </si>
  <si>
    <t>Meta / Mês TA</t>
  </si>
  <si>
    <t>Equipe Mínima TA</t>
  </si>
  <si>
    <t>Cirurgião Dentista (24h) UBS</t>
  </si>
  <si>
    <t>Enfermeiro (36h) UBS</t>
  </si>
  <si>
    <t>Nutricionista (40 hs) UBS</t>
  </si>
  <si>
    <t>Psicologo (36h) UBS</t>
  </si>
  <si>
    <t>Farmaceutico (40 hs) UBS</t>
  </si>
  <si>
    <t>Neurologista (12hs) UBS - SADT</t>
  </si>
  <si>
    <t>Radiologista (12hs) UBS - SADT</t>
  </si>
  <si>
    <t>Enfermeiro (30h) EMAD</t>
  </si>
  <si>
    <t>Psiquiatra (20hs) UBS</t>
  </si>
  <si>
    <t>Fisioterapeuta (30h) UBS (Emad)</t>
  </si>
  <si>
    <t xml:space="preserve"> OSS/SPDM – Associação Paulista para o Desenvolvimento da Medicina</t>
  </si>
  <si>
    <t>Clínica Médica - Diarista (30 hs)</t>
  </si>
  <si>
    <t>Clinico (12hs) AMA</t>
  </si>
  <si>
    <t>Pediadra (12h) AMA</t>
  </si>
  <si>
    <t xml:space="preserve">Clínica Médica (12h) </t>
  </si>
  <si>
    <t>Clínico Cirurgica - 12h</t>
  </si>
  <si>
    <t xml:space="preserve">Pediatra (12h) </t>
  </si>
  <si>
    <t>Pediatra - Diarista (30 hs)</t>
  </si>
  <si>
    <t>Reumatologista (12h)</t>
  </si>
  <si>
    <t>Homeopata (20h) UBS</t>
  </si>
  <si>
    <t xml:space="preserve">Homeopata (consulta) UBS </t>
  </si>
  <si>
    <t xml:space="preserve">Médico Clínico (12h) </t>
  </si>
  <si>
    <t>REDE ASSISTENCIAL DA STS  VILA MARIA / VILA GUILHERME  - ANO 2015</t>
  </si>
  <si>
    <t>OSS/SPDM – Associação Paulista para o Desenvolvimento da Medicina</t>
  </si>
  <si>
    <t>Indicadores conforme o Contrato/SMS s/ as alterações do TA</t>
  </si>
  <si>
    <t>-</t>
  </si>
  <si>
    <t>Psiquiatra (consulta) UBS (não esta no Edital)</t>
  </si>
  <si>
    <t>Equipe Minima conforme o Contrato/SMS s/ as alterações do TA</t>
  </si>
  <si>
    <t>Fonoaudiologo (40h) UBS</t>
  </si>
  <si>
    <t>JAN</t>
  </si>
  <si>
    <t>FEV</t>
  </si>
  <si>
    <t>% Trim</t>
  </si>
  <si>
    <t>2º Trimestre</t>
  </si>
  <si>
    <t xml:space="preserve">Equipe Mínima </t>
  </si>
  <si>
    <t>Fisioterapeuta (30h) UBS (Emad) - TA</t>
  </si>
  <si>
    <t>Enfermeiro (30h) EMAD - TA</t>
  </si>
  <si>
    <t>Cardiologista (10h) UBS</t>
  </si>
  <si>
    <t>Fonoaudiólogo (40h) CER</t>
  </si>
  <si>
    <t>PRODUÇÃO - UBS MISTA</t>
  </si>
  <si>
    <t xml:space="preserve">Cardiologista (consulta) UBS </t>
  </si>
  <si>
    <t xml:space="preserve">Pneumologista(consulta) UBS </t>
  </si>
  <si>
    <t>PRODUÇÃO - UBS TRADICIONAL</t>
  </si>
  <si>
    <t>QUANTIDADE DE ATENDIMENTOS DE ODONTOLOGIA - REDE ASSISTENCIAL VILA MARIA/ VILA GUILHERME</t>
  </si>
  <si>
    <t>UBS PARQUE NOVO MUNDO I</t>
  </si>
  <si>
    <t>UBS JARDIM BRASIL</t>
  </si>
  <si>
    <t>UBS VILA MEDEIROS</t>
  </si>
  <si>
    <t>UBS VILA IZOLINA</t>
  </si>
  <si>
    <t>UBS JARDIM JAPÃO</t>
  </si>
  <si>
    <t>UBS VILA EDE</t>
  </si>
  <si>
    <t>UBS VILA LEONOR</t>
  </si>
  <si>
    <t>UBS VILA SABRINA</t>
  </si>
  <si>
    <t>UBS CARANDIRU</t>
  </si>
  <si>
    <t>UBS PAULO GNECCO</t>
  </si>
  <si>
    <t>UBS PARQUE NOVO MUNDO II - UBS</t>
  </si>
  <si>
    <t>UBS PARQUE NOVO MUNDO II - ESF</t>
  </si>
  <si>
    <t>TOTAL GERAL</t>
  </si>
  <si>
    <t>QUANTIDADE DE PROCEDIMENTOS DE ODONTOLOGIA - REDE ASSISTENCIAL VILA MARIA/ VILA GUILHERME</t>
  </si>
  <si>
    <t>Carga Horária</t>
  </si>
  <si>
    <t>Total Horas</t>
  </si>
  <si>
    <t>Saldo Trim</t>
  </si>
  <si>
    <t>Saldo Set</t>
  </si>
  <si>
    <t>Saldo Out</t>
  </si>
  <si>
    <t>Saldo Nov</t>
  </si>
  <si>
    <t>Saldo Dez</t>
  </si>
  <si>
    <t>Saldo Jan</t>
  </si>
  <si>
    <t>Saldo Fev</t>
  </si>
  <si>
    <r>
      <t xml:space="preserve">Fonoaudiólogo </t>
    </r>
    <r>
      <rPr>
        <sz val="9"/>
        <color rgb="FFFF0000"/>
        <rFont val="Arial"/>
        <family val="2"/>
      </rPr>
      <t>(40h)</t>
    </r>
    <r>
      <rPr>
        <sz val="9"/>
        <rFont val="Arial"/>
        <family val="2"/>
      </rPr>
      <t xml:space="preserve"> CER</t>
    </r>
  </si>
  <si>
    <t>UBS PARQUE NOVO MUNDO I - MISTA  - 5 ESF – 2015</t>
  </si>
  <si>
    <t>UBS PARQUE NOVO MUNDO II - MISTA  - 5 ESF + 2 ESB MODALIDADE 1– 2015</t>
  </si>
  <si>
    <t>UBS PARQUE NOVO MUNDO II - NASF  – 2015</t>
  </si>
  <si>
    <t>AMA/UBS JARDIM BRASIL - TRADICIONAL – 2015</t>
  </si>
  <si>
    <t>AMA/UBS VILA GUILHERME - TRADICIONAL – 2015</t>
  </si>
  <si>
    <t>AMA/UBS VILA MEDEIROS - TRADICIONAL – 2015</t>
  </si>
  <si>
    <t>UBS IZOLINA MAZZEI - TRADICIONAL – 2015</t>
  </si>
  <si>
    <t>UBS JARDIM JAPÃO - TRADICIONAL – 2015</t>
  </si>
  <si>
    <t xml:space="preserve"> EMAD JARDIM JAPÃO – 2015</t>
  </si>
  <si>
    <t>UBS VILA EDE - TRADICIONAL – 2015</t>
  </si>
  <si>
    <t>UBS VILA LEONOR - TRADICIONAL – 2015</t>
  </si>
  <si>
    <t>UBS VILA SABRINA - TRADICIONAL – 2015</t>
  </si>
  <si>
    <t>UBS CARANDIRU - TRADICIONAL – 2015</t>
  </si>
  <si>
    <t xml:space="preserve">  CER - III Carandiru – 2015</t>
  </si>
  <si>
    <t xml:space="preserve"> URSI CARANDIRU – 2015</t>
  </si>
  <si>
    <t>UBS VILA MARIA - DR. PAULO GNECCO - TRADICIONAL – 2015</t>
  </si>
  <si>
    <t>UBS JARDIM JULIETA - TRADICIONAL – 2015</t>
  </si>
  <si>
    <t xml:space="preserve"> CAPS INFANTIL II VILA MARIA/VILA GUILERME – 2015</t>
  </si>
  <si>
    <t xml:space="preserve"> AMA DE ESPECIALIDADE ISOLINA MAZZEI – 2015</t>
  </si>
  <si>
    <t>AMA 12 HORAS - JARDIM BRASIL – 2015</t>
  </si>
  <si>
    <t>AMA 12 HORAS - VL. GUILHERME – 2015</t>
  </si>
  <si>
    <t>AMA 12 HORAS - VILA MEDEIROS – 2015</t>
  </si>
  <si>
    <t>Cardiologista (10h) UBS - CARANDIRU</t>
  </si>
  <si>
    <t>Pneumologista (20h) UBS - CARANDIRU</t>
  </si>
  <si>
    <t>Homeopata (20h) UBS - IZOLINA</t>
  </si>
  <si>
    <t>RESUMO GERAL - EQUIPE MINÍMA DE MÉDICOS UBS</t>
  </si>
  <si>
    <t>RESUMO GERAL - EQUIPE MINÍMA DE MÉDICOS AMA ESPECIALIDADES</t>
  </si>
  <si>
    <t>Clinico (20h) UBS + EMAD</t>
  </si>
  <si>
    <t>Psiquiatra (20h) UBS + NASF + CAPS</t>
  </si>
  <si>
    <t>RESUMO GERAL - EQUIPE MINÍMA DE MÉDICOS AMA'S</t>
  </si>
  <si>
    <t xml:space="preserve">PRONTO SOCORRO MUNICIPAL VILA MARIA BAIXA </t>
  </si>
  <si>
    <t>EQUIPE MINÍMA - URGÊNCIA EMERGÊNCIA - PSM VILA MARIA BAIXA – 2015/2016 - PROPOSTA TA</t>
  </si>
  <si>
    <t>MATRIZ DE INDICADORES DE QUALIDADE - 2015/2016</t>
  </si>
  <si>
    <t>PRODUÇÃO - ATENÇÃO BÁSICA - UBS PARQUE NOVO MUNDO I - MISTA  - 5 ESF – 2015/2016</t>
  </si>
  <si>
    <t>EQUIPE MINÍMA -  ATENÇÃO BÁSICA - UBS PARQUE NOVO MUNDO I - MISTA  - 5 ESF – 2015/2016</t>
  </si>
  <si>
    <t>PRODUÇÃO - ATENÇÃO BÁSICA - UBS PARQUE NOVO MUNDO II - MISTA  - 5 ESF + 2 ESB MODALIDADE 1 – 2015/2016</t>
  </si>
  <si>
    <t>EQUIPE MINÍMA -  ATENÇÃO BÁSICA - UBS PARQUE NOVO MUNDO II - NASF  – 2015/2016</t>
  </si>
  <si>
    <t>PRODUÇÃO - AMA/UBS JARDIM BRASIL - TRADICIONAL – 2015/2016</t>
  </si>
  <si>
    <t>EQUIPE MINIMA - AMA/UBS JARDIM BRASIL - TRADICIONAL – 2015/2016</t>
  </si>
  <si>
    <t>PRODUÇÃO - AMA/UBS VILA GUILHERME - TRADICIONAL – 2015/2016 (PROPOSTA TA)</t>
  </si>
  <si>
    <t>EQUIPE MINÍMA - AMA/UBS VILA GUILHERME - TRADICIONAL – 2015/2016</t>
  </si>
  <si>
    <t>PRODUÇÃO - AMBULATORIAL ESPECIALIZADA - CEO II VILA GUILHERME – 2015/2016</t>
  </si>
  <si>
    <t>EQUIPE MINÍMA -  AMBULATORIAL ESPECIALIZADA - CEO II VILA GUILHERME  – 2015/2016</t>
  </si>
  <si>
    <t>PRODUÇÃO - AMA/UBS VILA MEDEIROS - TRADICIONAL – 2015/2016</t>
  </si>
  <si>
    <t>EQUIPE MINÍMA - AMA/UBS VILA MEDEIROS - TRADICIONAL – 2015/2016</t>
  </si>
  <si>
    <t>PRODUÇÃO - UBS IZOLINA MAZZEI - TRADICIONAL – 2015/2016</t>
  </si>
  <si>
    <t>EQUIPE MINÍMA - UBS IZOLINA MAZZEI - TRADICIONAL – 2015/2016</t>
  </si>
  <si>
    <t>PRODUÇÃO - UBS JARDIM JAPÃO - TRADICIONAL – 2015/2016</t>
  </si>
  <si>
    <t>EQUIPE MINÍMA - UBS JARDIM JAPÃO - TRADICIONAL – 2015/2016</t>
  </si>
  <si>
    <t>PRODUÇÃO - EMAD - sediada na UBS JARDIM JAPÃO – 2015/2016</t>
  </si>
  <si>
    <t>PRODUÇÃO - UBS VILA EDE - TRADICIONAL – 2015/2016</t>
  </si>
  <si>
    <t>EQUIPE MINÍMA - UBS VILA EDE - TRADICIONAL – 2015/2016</t>
  </si>
  <si>
    <t>PRODUÇÃO - UBS VILA LEONOR- TRADICIONAL – 2015/2016</t>
  </si>
  <si>
    <t>EQUIPE MINÍMA - UBS VILA LEONOR - TRADICIONAL – 2015/2016</t>
  </si>
  <si>
    <t>PRODUÇÃO - UBS VILA SABRINA - TRADICIONAL – 2015/2016</t>
  </si>
  <si>
    <t>EQUIPE MINÍMA - UBS VILA SABRINA - TRADICIONAL – 2015/2016</t>
  </si>
  <si>
    <t>PRODUÇÃO - UBS CARANDIRU - TRADICIONAL – 2015/2016</t>
  </si>
  <si>
    <t>EQUIPE MINÍMA - UBS CARANDIRU - TRADICIONAL – 2015/2016</t>
  </si>
  <si>
    <t>PRODUÇÃO - URSI CARANDIRU – 2015/2016</t>
  </si>
  <si>
    <t>EQUIPE MINÍMA -  URSI CARANDIRU – 2015/2016</t>
  </si>
  <si>
    <t>PRODUÇÃO - CER - III Carandiru – 2015/2016</t>
  </si>
  <si>
    <t>EQUIPE MINÍMA -   CER - III Carandiru – 2015/2016</t>
  </si>
  <si>
    <t>PRODUÇÃO - APD sediado no CER - III Carandiru – 2015/2016</t>
  </si>
  <si>
    <t>EQUIPE MINÍMA -   APD sediado no CER - III Carandiru – 2015/2016</t>
  </si>
  <si>
    <t>PRODUÇÃO - UBS VILA MARIA - DR. PAULO GNECCO - TRADICIONAL – 2015/2016</t>
  </si>
  <si>
    <t>EQUIPE MINÍMA - UBS VILA MARIA - DR. PAULO GNECCO - TRADICIONAL – 2015/2016</t>
  </si>
  <si>
    <t>PRODUÇÃO - UBS JARDIM JULIETA - TRADICIONAL – 2015/2016</t>
  </si>
  <si>
    <t>EQUIPE MINÍMA - UBS JARDIM JULIETA - TRADICIONAL – 2015/2016</t>
  </si>
  <si>
    <t>PRODUÇÃO - CAPS INFANTIL II VILA MARIA/VILA GUILERME – 2015/2016</t>
  </si>
  <si>
    <t>EQUIPE MINÍMA -  CAPS INFANTIL II VILA MARIA/VILA GUILERME – 2015/2016</t>
  </si>
  <si>
    <t>PRODUÇÃO - AMA DE ESPECIALIDADE ISOLINA MAZZEI – 2015/2016</t>
  </si>
  <si>
    <t>EQUIPE MINÍMA -  AMA DE ESPECIALIDADE ISOLINA MAZZEI – 2015/2016</t>
  </si>
  <si>
    <t>SERVIÇO DE APOIO DIAGNÓSTICO E TERAPÊUTICO -  AMA DE ESPECIALIDADE ISOLINA MAZZEI –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</si>
  <si>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</si>
  <si>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</si>
  <si>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</si>
  <si>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 EMAD JARDIM JAPÃO – 2015/2016</t>
  </si>
  <si>
    <t>RESUMO GERAL - EQUIPE MINÍMA ODONTOLOGIA UBS</t>
  </si>
  <si>
    <t>UBS Parque Novo Mundo I</t>
  </si>
  <si>
    <t>UBS Parque Novo Mundo II</t>
  </si>
  <si>
    <t>UBS Jardim Brasil</t>
  </si>
  <si>
    <t>UBS Vila Medeiros</t>
  </si>
  <si>
    <t>UBS Vila Izolina</t>
  </si>
  <si>
    <t>UBS Jardim Japão</t>
  </si>
  <si>
    <t>UBS Vila EDE</t>
  </si>
  <si>
    <t xml:space="preserve">UBS Vila Leonor </t>
  </si>
  <si>
    <t>UBS Vila Sabrina</t>
  </si>
  <si>
    <t>UBS Carandiru</t>
  </si>
  <si>
    <t>UBS Paulo Gnecco</t>
  </si>
  <si>
    <t>UBS Parque Novo Mundo II - UBS</t>
  </si>
  <si>
    <t>UBS Parque Novo Mundo II - ESF</t>
  </si>
  <si>
    <t>Periodontia (20h)</t>
  </si>
  <si>
    <t>Semiologia (Estomatologia) (20h)</t>
  </si>
  <si>
    <t>Cirurgia Oral Menor (20h)</t>
  </si>
  <si>
    <t>Endodontia (20h)</t>
  </si>
  <si>
    <t>Paciente Especial (20h)</t>
  </si>
  <si>
    <t>Protesista (20h)</t>
  </si>
  <si>
    <t>Ortodontia (20h)</t>
  </si>
  <si>
    <t>RESUMO GERAL - EQUIPE MINÍMA ENFERMAGEM</t>
  </si>
  <si>
    <t>UBS Parque Novo Mundo I - ESF</t>
  </si>
  <si>
    <t>CER III Carandiru</t>
  </si>
  <si>
    <t>URSI Carandiru</t>
  </si>
  <si>
    <t>UBS Jardim Japão (30 hrs)</t>
  </si>
  <si>
    <t>UBS Jardim Japão (40 hrs)</t>
  </si>
  <si>
    <t>EMAD (40 hrs)</t>
  </si>
  <si>
    <t>APD - Carandiru (40 hrs)</t>
  </si>
  <si>
    <t>CAPS Infantil (30 hrs)</t>
  </si>
  <si>
    <t>CAPS Infantil (40 hrs)</t>
  </si>
  <si>
    <t>AMA Especialidades Izolina (36 hrs)</t>
  </si>
  <si>
    <t>AMA Especialidades Izolina (40 hrs)</t>
  </si>
  <si>
    <t>Saldo Parque I</t>
  </si>
  <si>
    <t>Saldo Parque II</t>
  </si>
  <si>
    <t>Saldo Jardim Japão</t>
  </si>
  <si>
    <t>Saldo CAPS Infantil</t>
  </si>
  <si>
    <t>Saldo AMA-E</t>
  </si>
  <si>
    <t>UBS Jardim Julieta</t>
  </si>
  <si>
    <t>UBS Vila Izolina (30 hrs)</t>
  </si>
  <si>
    <t>UBS Vila Izolina (40 hrs)</t>
  </si>
  <si>
    <t>Saldo Izolina Mazzei</t>
  </si>
  <si>
    <t>UBS/AMA Jardim Brasil</t>
  </si>
  <si>
    <t>UBS/AMA Vila Guilherme</t>
  </si>
  <si>
    <t>UBS/AMA Vila Medeiros</t>
  </si>
  <si>
    <t>Psiquiatra (consulta) UBS (TA)</t>
  </si>
  <si>
    <t>Contrato de Gestão: REDE ASSISTENCIAL DA STS VILA MARIA/VILA GUILHERME - ANO 2015</t>
  </si>
  <si>
    <t>Contrato de Gestão: REDE ASSISTENCIAL DA STS VILA MARIA/VILA GUILHERME - ANO 2016</t>
  </si>
  <si>
    <t>SIM</t>
  </si>
  <si>
    <t>Total Enfermagem</t>
  </si>
  <si>
    <t>Homeopata (consulta) UBS IZOLINA</t>
  </si>
  <si>
    <t>Pneumologista (consulta) UBS CARANDIRU</t>
  </si>
  <si>
    <t>Cardiologista (consulta) UBS CARANDIRU</t>
  </si>
  <si>
    <t>Meta Trimestre</t>
  </si>
  <si>
    <t>UBS Parque NM I (Mista)</t>
  </si>
  <si>
    <t>UBS Parque NM II (Mista)</t>
  </si>
  <si>
    <t>UBS Vila Guilherme</t>
  </si>
  <si>
    <t>CEO Vila Guilherme</t>
  </si>
  <si>
    <t>UBS Vila Izolina Mazzei</t>
  </si>
  <si>
    <t>EMAD Jd Japão</t>
  </si>
  <si>
    <t>UBS Vila Leonor</t>
  </si>
  <si>
    <t>APD - Carandiru</t>
  </si>
  <si>
    <t>URSI - Carandiru</t>
  </si>
  <si>
    <t>SADT - AMA Especialidades</t>
  </si>
  <si>
    <t xml:space="preserve"> UBS PARQUE NOVO MUNDO I - MISTA  - 4 ESF </t>
  </si>
  <si>
    <t>CAPS Infantil</t>
  </si>
  <si>
    <t>CONSOLIDADO GERAL COM TODOS OS INDICADORES DE PRODUÇÃO</t>
  </si>
  <si>
    <t>UBS MISTA + TRADICIONAL</t>
  </si>
  <si>
    <t>EMAD Jardim Japão</t>
  </si>
  <si>
    <t>APD CARANDIRU</t>
  </si>
  <si>
    <t>URSI CARANDIRU</t>
  </si>
  <si>
    <t>CAPS INFANTIL VMVG</t>
  </si>
  <si>
    <t xml:space="preserve">                  REDE ASSISTENCIAL DA STS  VILA MARIA / VILA GUILHERME  - ANO 2016</t>
  </si>
  <si>
    <t>EQUIPE MINÍMA -  ATENÇÃO BÁSICA - UBS PARQUE NOVO MUNDO II - MISTA  - 5 ESF + 2 ESB MODALIDADE 1– 2016</t>
  </si>
  <si>
    <t>MAR</t>
  </si>
  <si>
    <t>ABR</t>
  </si>
  <si>
    <t>MAI</t>
  </si>
  <si>
    <t>JUN</t>
  </si>
  <si>
    <t>JUL</t>
  </si>
  <si>
    <t>AGO</t>
  </si>
  <si>
    <t>Saldo Mar</t>
  </si>
  <si>
    <t>Saldo Abr</t>
  </si>
  <si>
    <t>Saldo Mai</t>
  </si>
  <si>
    <t>Saldo Jun</t>
  </si>
  <si>
    <t>Saldo Jul</t>
  </si>
  <si>
    <t>Saldo Ago</t>
  </si>
  <si>
    <t>3º Trimestre</t>
  </si>
  <si>
    <t xml:space="preserve"> Realizado 3º Trimestre</t>
  </si>
  <si>
    <t>4º Trimestre</t>
  </si>
  <si>
    <t>Cirurgião Dentista (atend individual) ESB</t>
  </si>
  <si>
    <t>Cirurgião Dentista (atend individual) UBS</t>
  </si>
  <si>
    <t>Cirurgião Dentista (atend. individual) UBS</t>
  </si>
  <si>
    <t>Cirurgião Dentista (atend. individual) ESB</t>
  </si>
  <si>
    <t>REDE ASSISTENCIAL DA STS  VILA MARIA / VILA GUILHERME  - ANO 2016</t>
  </si>
  <si>
    <t xml:space="preserve"> Realizado 4º Trimestre</t>
  </si>
  <si>
    <t>PRODUÇÃO TOTAL DE TODAS AS UNIDADES BASICAS (UBS)</t>
  </si>
  <si>
    <t xml:space="preserve">MAR </t>
  </si>
  <si>
    <t>EQUIPE MINÍMA -  ATENÇÃO BÁSICA - UBS PARQUE NOVO MUNDO II - NASF  – 2016</t>
  </si>
  <si>
    <t>EQUIPE MINIMA - AMA/UBS JARDIM BRASIL - TRADICIONAL – 2016</t>
  </si>
  <si>
    <t>EQUIPE MINÍMA - AMA/UBS VILA GUILHERME - TRADICIONAL – 2016</t>
  </si>
  <si>
    <t>EQUIPE MINÍMA -  AMBULATORIAL ESPECIALIZADA - CEO II VILA GUILHERME  – 2016</t>
  </si>
  <si>
    <t>EQUIPE MINÍMA - AMA/UBS VILA MEDEIROS - TRADICIONAL – 2016</t>
  </si>
  <si>
    <t>EQUIPE MINÍMA - UBS IZOLINA MAZZEI - TRADICIONAL – 2016</t>
  </si>
  <si>
    <t>EQUIPE MINÍMA - UBS JARDIM JAPÃO - TRADICIONAL – 2016</t>
  </si>
  <si>
    <t>EQUIPE MINÍMA -  EMAD JD JAPÃO – 2016</t>
  </si>
  <si>
    <t>EQUIPE MINÍMA - UBS VILA EDE - TRADICIONAL – 2016</t>
  </si>
  <si>
    <t>EQUIPE MINÍMA - UBS VILA LEONOR - TRADICIONAL – 2016</t>
  </si>
  <si>
    <t>EQUIPE MINÍMA - UBS VILA SABRINA - TRADICIONAL – 2016</t>
  </si>
  <si>
    <t>EQUIPE MINÍMA - UBS CARANDIRU - TRADICIONAL – 2016</t>
  </si>
  <si>
    <t>EQUIPE MINÍMA -  URSI CARANDIRU – 2016</t>
  </si>
  <si>
    <t>EQUIPE MINÍMA -   CER - III Carandiru – 2016</t>
  </si>
  <si>
    <t>EQUIPE MINÍMA -   APD sediado no CER - III Carandiru – 2016</t>
  </si>
  <si>
    <t>EQUIPE MINÍMA - UBS VILA MARIA - DR. PAULO GNECCO - TRADICIONAL – 2016</t>
  </si>
  <si>
    <t>EQUIPE MINÍMA - UBS JARDIM JULIETA - TRADICIONAL – 2016</t>
  </si>
  <si>
    <t>EQUIPE MINÍMA -  CAPS INFANTIL II VILA MARIA/VILA GUILERME – 2016</t>
  </si>
  <si>
    <t>EQUIPE MINÍMA - AMA 12 HORAS - JARDIM BRASIL – 2016</t>
  </si>
  <si>
    <t>EQUIPE MINÍMA - AMA 12 HORAS - VL. GUILHERME – 2016</t>
  </si>
  <si>
    <t>EQUIPE MINÍMA - AMA 12 HORAS - VILA MEDEIROS – 2016</t>
  </si>
  <si>
    <t>% Meta Trim. (Min. 85%)</t>
  </si>
  <si>
    <t>Meta Trim</t>
  </si>
  <si>
    <t>Ortopedia funcional dos maxilares / Ortodontia</t>
  </si>
  <si>
    <t>Assistente Social (30h) EMAD</t>
  </si>
  <si>
    <t>Trimestre</t>
  </si>
  <si>
    <t>Próteses (entregue no mês)</t>
  </si>
  <si>
    <t>Aparelhos (entregue no mês)</t>
  </si>
  <si>
    <t>Aparelhos Ortodônticos</t>
  </si>
  <si>
    <t>Pneumologista (12hrs)</t>
  </si>
  <si>
    <t>Pneumologista (20hrs)</t>
  </si>
  <si>
    <t>Radiologia Simples</t>
  </si>
  <si>
    <t>Ultrassonografia Geral</t>
  </si>
  <si>
    <t>Ultrassonografia Doppler Vascular</t>
  </si>
  <si>
    <t>Ultrassonografia Obstétrico</t>
  </si>
  <si>
    <t>Ultrassonografia Obstétrico com Doppler</t>
  </si>
  <si>
    <t>Ultrassonografia Morfológico</t>
  </si>
  <si>
    <t>Eletroencefalograma</t>
  </si>
  <si>
    <t>Cirurgia Geral (consulta)</t>
  </si>
  <si>
    <t>Cirurgia Geral Infantil (consulta)</t>
  </si>
  <si>
    <t>Ginecologia (consulta)</t>
  </si>
  <si>
    <t>Proctologia (consulta)</t>
  </si>
  <si>
    <t>Cirurgia Vascular (procedimentos)</t>
  </si>
  <si>
    <t>Cirurgia Geral (procedimentos)</t>
  </si>
  <si>
    <t>Cirurgia Geral Infantil (procedimentos)</t>
  </si>
  <si>
    <t>Cirurgia Dermatologica (procedimentos)</t>
  </si>
  <si>
    <t>Cirurgia Ginecologica (procedimentos)</t>
  </si>
  <si>
    <t>Cirurgia Ortopedica (procedimentos)</t>
  </si>
  <si>
    <t>Cirurgia Proctologia (procedimentos)</t>
  </si>
  <si>
    <t>Cirurgia Urologia (procedimentos)</t>
  </si>
  <si>
    <t>SOMA GERAL</t>
  </si>
  <si>
    <t>SOMA CONSULTAS</t>
  </si>
  <si>
    <t>SOMA CIRURGIAS</t>
  </si>
  <si>
    <t>HORA CERTA CONSULTAS</t>
  </si>
  <si>
    <t>HORA CERTA PROCED.</t>
  </si>
  <si>
    <t>HORA CERTA + SADT</t>
  </si>
  <si>
    <t>SADT (HR CERTA + IZOLINA)</t>
  </si>
  <si>
    <t xml:space="preserve">RAIO-X </t>
  </si>
  <si>
    <t xml:space="preserve">PRODUÇÃO - PAI </t>
  </si>
  <si>
    <t>PAI</t>
  </si>
  <si>
    <t xml:space="preserve">PAI </t>
  </si>
  <si>
    <t>Ecocardiograma</t>
  </si>
  <si>
    <t>Atendimento com Observação</t>
  </si>
  <si>
    <t>PRODUÇÃO - AMA/UBS JARDIM BRASIL - TRADICIONAL – 2016/2017</t>
  </si>
  <si>
    <t>PRODUÇÃO - AMA/UBS VILA GUILHERME - TRADICIONAL – 2016/2017 (PROPOSTA TA)</t>
  </si>
  <si>
    <t>PRODUÇÃO - AMBULATORIAL ESPECIALIZADA - CEO II VILA GUILHERME – 2016/2017</t>
  </si>
  <si>
    <t>PRODUÇÃO - AMA/UBS VILA MEDEIROS - TRADICIONAL – 2016/2017</t>
  </si>
  <si>
    <t>PRODUÇÃO - UBS JARDIM JAPÃO - TRADICIONAL – 2016/2017</t>
  </si>
  <si>
    <t>PRODUÇÃO - EMAD - sediada na UBS JARDIM JAPÃO – 2016/2017</t>
  </si>
  <si>
    <t>PRODUÇÃO - UBS VILA EDE - TRADICIONAL – 2016/2017</t>
  </si>
  <si>
    <t>PRODUÇÃO - UBS VILA LEONOR- TRADICIONAL – 2016/2017</t>
  </si>
  <si>
    <t>PRODUÇÃO - UBS VILA SABRINA - TRADICIONAL – 2016/2017</t>
  </si>
  <si>
    <t>PRODUÇÃO - UBS CARANDIRU - TRADICIONAL – 2016/2017</t>
  </si>
  <si>
    <t>PRODUÇÃO - CER - III Carandiru – 2016/2017</t>
  </si>
  <si>
    <t>PRODUÇÃO - APD sediado no CER - III Carandiru – 2016/2017</t>
  </si>
  <si>
    <t>PRODUÇÃO - URSI CARANDIRU – 2016/2017</t>
  </si>
  <si>
    <t>PRODUÇÃO - UBS VILA MARIA - DR. PAULO GNECCO - TRADICIONAL – 2016/2017</t>
  </si>
  <si>
    <t>PRODUÇÃO - UBS JARDIM JULIETA - TRADICIONAL – 2016/2017</t>
  </si>
  <si>
    <t>PRODUÇÃO - CAPS INFANTIL II VILA MARIA/VILA GUILERME – 2016/2017</t>
  </si>
  <si>
    <t>SERVIÇO DE APOIO DIAGNÓSTICO E TERAPÊUTICO -  UBS INTEGRAL IZOLINA MAZZEI – 2016/2017</t>
  </si>
  <si>
    <t>MAR_17</t>
  </si>
  <si>
    <t>ABR_17</t>
  </si>
  <si>
    <t>MAI_17</t>
  </si>
  <si>
    <t>JUN_17</t>
  </si>
  <si>
    <t>JUL_17</t>
  </si>
  <si>
    <t>AGO_17</t>
  </si>
  <si>
    <t>Nº Idosos em acompanhamento</t>
  </si>
  <si>
    <t>Atendimento com Remoção</t>
  </si>
  <si>
    <t xml:space="preserve">                  REDE ASSISTENCIAL DA STS  VILA MARIA / VILA GUILHERME  - ANO 2017</t>
  </si>
  <si>
    <t>REDE ASSISTENCIAL DA STS  VILA MARIA / VILA GUILHERME  - ANO 2017</t>
  </si>
  <si>
    <t>EQUIPE MINÍMA -  ATENÇÃO BÁSICA - UBS PARQUE NOVO MUNDO I - MISTA  - 5 ESF - 2017</t>
  </si>
  <si>
    <t>PRODUÇÃO - ATENÇÃO BÁSICA - UBS PARQUE NOVO MUNDO I - MISTA  - 5 ESF - 2017</t>
  </si>
  <si>
    <t>PRODUÇÃO - ATENÇÃO BÁSICA - UBS PARQUE NOVO MUNDO II - MISTA  - 5 ESF + 2 ESB MODALIDADE 1 - 2017</t>
  </si>
  <si>
    <t>PRODUÇÃO - AMA/UBS JARDIM BRASIL - TRADICIONAL - 2017</t>
  </si>
  <si>
    <t>PRODUÇÃO - AMA/UBS VILA GUILHERME - TRADICIONAL - 2017 (PROPOSTA TA)</t>
  </si>
  <si>
    <t>PRODUÇÃO - AMBULATORIAL ESPECIALIZADA - CEO II VILA GUILHERME - 2017</t>
  </si>
  <si>
    <t>PRODUÇÃO - AMA/UBS VILA MEDEIROS - TRADICIONAL - 2017</t>
  </si>
  <si>
    <t>PRODUÇÃO - UBS JARDIM JAPÃO - TRADICIONAL - 2017</t>
  </si>
  <si>
    <t>PRODUÇÃO - EMAD - sediada na UBS JARDIM JAPÃO - 2017</t>
  </si>
  <si>
    <t>PRODUÇÃO - UBS VILA EDE - TRADICIONAL - 2017</t>
  </si>
  <si>
    <t>PRODUÇÃO - UBS VILA LEONOR- TRADICIONAL - 2017</t>
  </si>
  <si>
    <t>PRODUÇÃO - UBS VILA SABRINA - TRADICIONAL - 2017</t>
  </si>
  <si>
    <t>PRODUÇÃO - UBS CARANDIRU - TRADICIONAL - 2017</t>
  </si>
  <si>
    <t>PRODUÇÃO - URSI CARANDIRU - 2017</t>
  </si>
  <si>
    <t>PRODUÇÃO - CER - III Carandiru - 2017</t>
  </si>
  <si>
    <t>PRODUÇÃO - APD sediado no CER - III Carandiru - 2017</t>
  </si>
  <si>
    <t>PRODUÇÃO - UBS VILA MARIA - DR. PAULO GNECCO - TRADICIONAL - 2017</t>
  </si>
  <si>
    <t>PRODUÇÃO - UBS JARDIM JULIETA - TRADICIONAL - 2017</t>
  </si>
  <si>
    <t>PRODUÇÃO - CAPS INFANTIL II VILA MARIA/VILA GUILERME - 2017</t>
  </si>
  <si>
    <t>PRODUÇÃO - UBS IZOLINA MAZZEI - TRADICIONAL - 2017</t>
  </si>
  <si>
    <t>PRODUÇÃO - HORA CERTA VILA GUILHERME - 2017</t>
  </si>
  <si>
    <t>EQUIPE MINÍMA -  AMA DE ESPECIALIDADE ISOLINA MAZZEI - 2017</t>
  </si>
  <si>
    <t>SERVIÇO DE APOIO DIAGNÓSTICO E TERAPÊUTICO -  HORA CERTA VILA GUILHERME - 2017</t>
  </si>
  <si>
    <t>EQUIPE MINÍMA - URGÊNCIA EMERGÊNCIA - PSM VILA MARIA BAIXA - 2017</t>
  </si>
  <si>
    <t>SERVIÇO DE APOIO DIAGNÓSTICO E TERAPÊUTICO -  UBS INTEGRAL IZOLINA MAZZEI – 2017</t>
  </si>
  <si>
    <t xml:space="preserve"> UBS PARQUE NOVO MUNDO II - MISTA  - 5 ESF + 2 ESB MODALIDADE 1 – 2016/2017</t>
  </si>
  <si>
    <t>PRODUÇÃO - UBS IZOLINA MAZZEI - TRADICIONAL – 2016/2017</t>
  </si>
  <si>
    <t>PRODUÇÃO - AMA DE ESPECIALIDADE ISOLINA MAZZEI – 2016/2017</t>
  </si>
  <si>
    <t>SET_17</t>
  </si>
  <si>
    <t>OUT_17</t>
  </si>
  <si>
    <t>NOV_17</t>
  </si>
  <si>
    <t>ÍTEM</t>
  </si>
  <si>
    <t>5º Trimestre</t>
  </si>
  <si>
    <t>Realizado 5º Trimestre</t>
  </si>
  <si>
    <t>Atendimento de Urgencia</t>
  </si>
  <si>
    <t xml:space="preserve"> PSM VILA MARIA BAIXA - 2017 - PROPOSTA TA</t>
  </si>
  <si>
    <t>DEZ_17</t>
  </si>
  <si>
    <t>JAN_2017</t>
  </si>
  <si>
    <t>FEV_2017</t>
  </si>
  <si>
    <t>JAN_17</t>
  </si>
  <si>
    <t>FEV_17</t>
  </si>
  <si>
    <t>PRODUÇÃO - PAI - 2017</t>
  </si>
  <si>
    <t>s/ meta</t>
  </si>
  <si>
    <t>PRODUÇÃO - ATENÇÃO BÁSICA - UBS PARQUE NOVO MUNDO I - MISTA  - 5 ESF –2017</t>
  </si>
  <si>
    <t>PRODUÇÃO - ATENÇÃO BÁSICA - UBS PARQUE NOVO MUNDO II - MISTA  - 5 ESF + 2 ESB MODALIDADE 1 –2017</t>
  </si>
  <si>
    <t>PRODUÇÃO - AMA/UBS JARDIM BRASIL - TRADICIONAL –2017</t>
  </si>
  <si>
    <t>PRODUÇÃO - AMA/UBS VILA GUILHERME - TRADICIONAL –2017 (PROPOSTA TA)</t>
  </si>
  <si>
    <t>PRODUÇÃO - AMBULATORIAL ESPECIALIZADA - CEO II VILA GUILHERME –2017</t>
  </si>
  <si>
    <t>PRODUÇÃO - AMA/UBS VILA MEDEIROS - TRADICIONAL –2017</t>
  </si>
  <si>
    <t>PRODUÇÃO - UBS INTEGRAL IZOLINA MAZZEI - MISTA –2017</t>
  </si>
  <si>
    <t>PRODUÇÃO - UBS JARDIM JAPÃO - TRADICIONAL –2017</t>
  </si>
  <si>
    <t>PRODUÇÃO - EMAD - sediada na UBS JARDIM JAPÃO –2017</t>
  </si>
  <si>
    <t>PRODUÇÃO - UBS VILA EDE - TRADICIONAL –2017</t>
  </si>
  <si>
    <t>PRODUÇÃO - UBS VILA LEONOR- TRADICIONAL –2017</t>
  </si>
  <si>
    <t>PRODUÇÃO - UBS VILA SABRINA - TRADICIONAL –2017</t>
  </si>
  <si>
    <t>PRODUÇÃO - UBS CARANDIRU - TRADICIONAL –2017</t>
  </si>
  <si>
    <t>PRODUÇÃO - CER - III Carandiru –2017</t>
  </si>
  <si>
    <t>PRODUÇÃO - APD sediado no CER - III Carandiru –2017</t>
  </si>
  <si>
    <t>PRODUÇÃO - URSI CARANDIRU –2017</t>
  </si>
  <si>
    <t>PRODUÇÃO - UBS VILA MARIA - DR. PAULO GNECCO - TRADICIONAL –2017</t>
  </si>
  <si>
    <t>PRODUÇÃO - UBS JARDIM JULIETA - TRADICIONAL –2017</t>
  </si>
  <si>
    <t>PRODUÇÃO - CAPS INFANTIL II VILA MARIA/VILA GUILERME –2017</t>
  </si>
  <si>
    <t>PRODUÇÃO - HORA CERTA VL GUILHERME –2017</t>
  </si>
  <si>
    <t>SERVIÇO DE APOIO DIAGNÓSTICO E TERAPÊUTICO -  UBS INTEGRAL IZOLINA MAZZEI –2017</t>
  </si>
  <si>
    <t>SERVIÇO DE APOIO DIAGNÓSTICO E TERAPÊUTICO -  HORA CERTA 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</si>
</sst>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_ ;[Red]\-0\ "/>
    <numFmt numFmtId="168" formatCode="0.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name val="Calibri"/>
      <family val="2"/>
      <scheme val="minor"/>
    </font>
    <font>
      <i/>
      <u/>
      <sz val="9"/>
      <name val="Arial"/>
      <family val="2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99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9"/>
      </patternFill>
    </fill>
  </fills>
  <borders count="22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8"/>
      </right>
      <top/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theme="1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/>
      <bottom style="thin">
        <color theme="1"/>
      </bottom>
      <diagonal/>
    </border>
    <border>
      <left style="thin">
        <color indexed="58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58"/>
      </right>
      <top style="thin">
        <color theme="1"/>
      </top>
      <bottom style="thin">
        <color theme="1"/>
      </bottom>
      <diagonal/>
    </border>
    <border>
      <left/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medium">
        <color auto="1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medium">
        <color auto="1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58"/>
      </right>
      <top/>
      <bottom style="thin">
        <color theme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thin">
        <color indexed="58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indexed="58"/>
      </left>
      <right/>
      <top style="medium">
        <color auto="1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497">
    <xf numFmtId="0" fontId="0" fillId="0" borderId="0" xfId="0"/>
    <xf numFmtId="0" fontId="1" fillId="0" borderId="0" xfId="1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0" borderId="9" xfId="1" applyFont="1" applyBorder="1"/>
    <xf numFmtId="3" fontId="3" fillId="2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wrapText="1"/>
    </xf>
    <xf numFmtId="0" fontId="4" fillId="0" borderId="4" xfId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4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/>
    <xf numFmtId="0" fontId="4" fillId="0" borderId="16" xfId="1" applyFont="1" applyFill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3" fontId="3" fillId="0" borderId="2" xfId="1" applyNumberFormat="1" applyFont="1" applyBorder="1" applyAlignment="1">
      <alignment horizontal="center" wrapText="1"/>
    </xf>
    <xf numFmtId="0" fontId="4" fillId="0" borderId="18" xfId="1" applyFont="1" applyBorder="1" applyAlignment="1">
      <alignment vertical="center"/>
    </xf>
    <xf numFmtId="3" fontId="3" fillId="0" borderId="13" xfId="1" applyNumberFormat="1" applyFont="1" applyBorder="1" applyAlignment="1">
      <alignment horizont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0" borderId="19" xfId="1" applyFont="1" applyBorder="1"/>
    <xf numFmtId="3" fontId="3" fillId="2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8" borderId="15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2" borderId="15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7" borderId="17" xfId="1" applyNumberFormat="1" applyFont="1" applyFill="1" applyBorder="1" applyAlignment="1">
      <alignment horizontal="center" vertical="center" wrapText="1"/>
    </xf>
    <xf numFmtId="164" fontId="7" fillId="9" borderId="4" xfId="1" applyNumberFormat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vertical="center"/>
    </xf>
    <xf numFmtId="3" fontId="4" fillId="0" borderId="23" xfId="1" applyNumberFormat="1" applyFont="1" applyBorder="1" applyAlignment="1" applyProtection="1">
      <alignment horizontal="center" vertical="center" wrapText="1"/>
      <protection locked="0"/>
    </xf>
    <xf numFmtId="3" fontId="4" fillId="2" borderId="23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>
      <alignment vertical="center" wrapText="1"/>
    </xf>
    <xf numFmtId="0" fontId="4" fillId="0" borderId="25" xfId="1" applyFont="1" applyBorder="1" applyAlignment="1">
      <alignment vertical="center"/>
    </xf>
    <xf numFmtId="3" fontId="3" fillId="2" borderId="25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  <protection locked="0"/>
    </xf>
    <xf numFmtId="164" fontId="5" fillId="3" borderId="25" xfId="1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3" fontId="3" fillId="0" borderId="24" xfId="1" applyNumberFormat="1" applyFont="1" applyBorder="1" applyAlignment="1">
      <alignment horizontal="center" wrapText="1"/>
    </xf>
    <xf numFmtId="164" fontId="5" fillId="3" borderId="24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/>
    </xf>
    <xf numFmtId="3" fontId="21" fillId="2" borderId="1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horizontal="center" vertical="center" wrapText="1"/>
    </xf>
    <xf numFmtId="3" fontId="21" fillId="2" borderId="26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Border="1" applyAlignment="1" applyProtection="1">
      <alignment horizontal="center" vertical="center" wrapText="1"/>
      <protection locked="0"/>
    </xf>
    <xf numFmtId="0" fontId="4" fillId="14" borderId="26" xfId="1" applyFont="1" applyFill="1" applyBorder="1" applyAlignment="1">
      <alignment vertical="center"/>
    </xf>
    <xf numFmtId="0" fontId="4" fillId="14" borderId="4" xfId="1" applyFont="1" applyFill="1" applyBorder="1" applyAlignment="1">
      <alignment vertical="center"/>
    </xf>
    <xf numFmtId="0" fontId="4" fillId="15" borderId="1" xfId="1" applyFont="1" applyFill="1" applyBorder="1" applyAlignment="1">
      <alignment vertical="center"/>
    </xf>
    <xf numFmtId="3" fontId="4" fillId="4" borderId="4" xfId="1" applyNumberFormat="1" applyFont="1" applyFill="1" applyBorder="1" applyAlignment="1" applyProtection="1">
      <alignment horizontal="center" vertical="center" wrapText="1"/>
    </xf>
    <xf numFmtId="164" fontId="7" fillId="7" borderId="4" xfId="1" applyNumberFormat="1" applyFont="1" applyFill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</xf>
    <xf numFmtId="3" fontId="4" fillId="4" borderId="11" xfId="1" applyNumberFormat="1" applyFont="1" applyFill="1" applyBorder="1" applyAlignment="1" applyProtection="1">
      <alignment horizontal="center" vertical="center" wrapText="1"/>
    </xf>
    <xf numFmtId="164" fontId="7" fillId="7" borderId="11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vertical="center" wrapText="1"/>
    </xf>
    <xf numFmtId="166" fontId="21" fillId="2" borderId="4" xfId="1" applyNumberFormat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  <protection locked="0"/>
    </xf>
    <xf numFmtId="3" fontId="4" fillId="0" borderId="28" xfId="1" applyNumberFormat="1" applyFont="1" applyBorder="1" applyAlignment="1" applyProtection="1">
      <alignment horizontal="center" vertical="center" wrapText="1"/>
      <protection locked="0"/>
    </xf>
    <xf numFmtId="0" fontId="3" fillId="8" borderId="31" xfId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3" fontId="24" fillId="2" borderId="4" xfId="1" applyNumberFormat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3" fontId="24" fillId="2" borderId="26" xfId="1" applyNumberFormat="1" applyFont="1" applyFill="1" applyBorder="1" applyAlignment="1">
      <alignment horizontal="center" vertical="center" wrapText="1"/>
    </xf>
    <xf numFmtId="3" fontId="24" fillId="2" borderId="25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3" fontId="3" fillId="2" borderId="28" xfId="1" applyNumberFormat="1" applyFont="1" applyFill="1" applyBorder="1" applyAlignment="1">
      <alignment horizontal="center" vertical="center" wrapText="1"/>
    </xf>
    <xf numFmtId="0" fontId="4" fillId="14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vertical="center" wrapText="1"/>
    </xf>
    <xf numFmtId="3" fontId="3" fillId="2" borderId="30" xfId="1" applyNumberFormat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vertical="center"/>
    </xf>
    <xf numFmtId="3" fontId="24" fillId="2" borderId="29" xfId="1" applyNumberFormat="1" applyFont="1" applyFill="1" applyBorder="1" applyAlignment="1">
      <alignment horizontal="center" vertical="center" wrapText="1"/>
    </xf>
    <xf numFmtId="3" fontId="24" fillId="2" borderId="15" xfId="1" applyNumberFormat="1" applyFont="1" applyFill="1" applyBorder="1" applyAlignment="1">
      <alignment horizontal="center" vertical="center" wrapText="1"/>
    </xf>
    <xf numFmtId="3" fontId="24" fillId="2" borderId="30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/>
    </xf>
    <xf numFmtId="164" fontId="5" fillId="3" borderId="38" xfId="1" applyNumberFormat="1" applyFont="1" applyFill="1" applyBorder="1" applyAlignment="1">
      <alignment horizontal="center" vertical="center" wrapText="1"/>
    </xf>
    <xf numFmtId="0" fontId="1" fillId="0" borderId="0" xfId="1" applyProtection="1"/>
    <xf numFmtId="0" fontId="0" fillId="0" borderId="0" xfId="0" applyProtection="1"/>
    <xf numFmtId="0" fontId="23" fillId="0" borderId="0" xfId="0" applyFont="1" applyProtection="1"/>
    <xf numFmtId="0" fontId="3" fillId="8" borderId="31" xfId="1" applyFont="1" applyFill="1" applyBorder="1" applyAlignment="1" applyProtection="1">
      <alignment horizontal="center" vertical="center"/>
    </xf>
    <xf numFmtId="0" fontId="22" fillId="2" borderId="31" xfId="1" applyFont="1" applyFill="1" applyBorder="1" applyAlignment="1" applyProtection="1">
      <alignment horizontal="center" vertical="center" wrapText="1"/>
    </xf>
    <xf numFmtId="0" fontId="3" fillId="10" borderId="31" xfId="1" applyFont="1" applyFill="1" applyBorder="1" applyAlignment="1" applyProtection="1">
      <alignment horizontal="center" vertical="center"/>
    </xf>
    <xf numFmtId="0" fontId="3" fillId="8" borderId="10" xfId="1" applyFont="1" applyFill="1" applyBorder="1" applyAlignment="1" applyProtection="1">
      <alignment horizontal="center" vertical="center"/>
    </xf>
    <xf numFmtId="0" fontId="3" fillId="10" borderId="10" xfId="1" applyFont="1" applyFill="1" applyBorder="1" applyAlignment="1" applyProtection="1">
      <alignment horizontal="center" vertical="center"/>
    </xf>
    <xf numFmtId="0" fontId="3" fillId="6" borderId="10" xfId="1" applyFont="1" applyFill="1" applyBorder="1" applyAlignment="1" applyProtection="1">
      <alignment horizontal="center" vertical="center" wrapText="1"/>
    </xf>
    <xf numFmtId="0" fontId="3" fillId="6" borderId="10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3" fontId="4" fillId="0" borderId="4" xfId="1" applyNumberFormat="1" applyFont="1" applyBorder="1" applyAlignment="1" applyProtection="1">
      <alignment horizontal="center" vertical="center" wrapText="1"/>
    </xf>
    <xf numFmtId="164" fontId="7" fillId="3" borderId="4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vertical="center"/>
    </xf>
    <xf numFmtId="3" fontId="4" fillId="0" borderId="26" xfId="1" applyNumberFormat="1" applyFont="1" applyBorder="1" applyAlignment="1" applyProtection="1">
      <alignment horizontal="center" vertical="center" wrapText="1"/>
    </xf>
    <xf numFmtId="164" fontId="7" fillId="3" borderId="26" xfId="1" applyNumberFormat="1" applyFont="1" applyFill="1" applyBorder="1" applyAlignment="1" applyProtection="1">
      <alignment horizontal="center" vertical="center" wrapText="1"/>
    </xf>
    <xf numFmtId="3" fontId="4" fillId="4" borderId="26" xfId="1" applyNumberFormat="1" applyFont="1" applyFill="1" applyBorder="1" applyAlignment="1" applyProtection="1">
      <alignment horizontal="center" vertical="center" wrapText="1"/>
    </xf>
    <xf numFmtId="3" fontId="21" fillId="2" borderId="26" xfId="1" applyNumberFormat="1" applyFont="1" applyFill="1" applyBorder="1" applyAlignment="1" applyProtection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vertical="center"/>
    </xf>
    <xf numFmtId="3" fontId="4" fillId="0" borderId="28" xfId="1" applyNumberFormat="1" applyFont="1" applyBorder="1" applyAlignment="1" applyProtection="1">
      <alignment horizontal="center" vertical="center" wrapText="1"/>
    </xf>
    <xf numFmtId="164" fontId="7" fillId="3" borderId="28" xfId="1" applyNumberFormat="1" applyFont="1" applyFill="1" applyBorder="1" applyAlignment="1" applyProtection="1">
      <alignment horizontal="center" vertical="center" wrapText="1"/>
    </xf>
    <xf numFmtId="3" fontId="4" fillId="4" borderId="28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 applyProtection="1"/>
    <xf numFmtId="3" fontId="3" fillId="2" borderId="9" xfId="1" applyNumberFormat="1" applyFont="1" applyFill="1" applyBorder="1" applyAlignment="1" applyProtection="1">
      <alignment horizontal="center" vertical="center" wrapText="1"/>
    </xf>
    <xf numFmtId="3" fontId="3" fillId="0" borderId="9" xfId="1" applyNumberFormat="1" applyFont="1" applyBorder="1" applyAlignment="1" applyProtection="1">
      <alignment horizontal="center" wrapText="1"/>
    </xf>
    <xf numFmtId="0" fontId="4" fillId="0" borderId="23" xfId="1" applyFont="1" applyBorder="1" applyAlignment="1" applyProtection="1">
      <alignment vertical="center"/>
    </xf>
    <xf numFmtId="3" fontId="4" fillId="0" borderId="23" xfId="1" applyNumberFormat="1" applyFont="1" applyBorder="1" applyAlignment="1" applyProtection="1">
      <alignment horizontal="center" vertical="center" wrapText="1"/>
    </xf>
    <xf numFmtId="164" fontId="7" fillId="3" borderId="23" xfId="1" applyNumberFormat="1" applyFont="1" applyFill="1" applyBorder="1" applyAlignment="1" applyProtection="1">
      <alignment horizontal="center" vertical="center" wrapText="1"/>
    </xf>
    <xf numFmtId="3" fontId="4" fillId="4" borderId="23" xfId="1" applyNumberFormat="1" applyFont="1" applyFill="1" applyBorder="1" applyAlignment="1" applyProtection="1">
      <alignment horizontal="center" vertical="center" wrapText="1"/>
    </xf>
    <xf numFmtId="164" fontId="7" fillId="7" borderId="23" xfId="1" applyNumberFormat="1" applyFont="1" applyFill="1" applyBorder="1" applyAlignment="1" applyProtection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</xf>
    <xf numFmtId="3" fontId="21" fillId="2" borderId="4" xfId="1" applyNumberFormat="1" applyFont="1" applyFill="1" applyBorder="1" applyAlignment="1" applyProtection="1">
      <alignment horizontal="center" vertical="center" wrapText="1"/>
    </xf>
    <xf numFmtId="164" fontId="5" fillId="3" borderId="4" xfId="1" applyNumberFormat="1" applyFont="1" applyFill="1" applyBorder="1" applyAlignment="1" applyProtection="1">
      <alignment horizontal="center" vertical="center" wrapText="1"/>
    </xf>
    <xf numFmtId="164" fontId="5" fillId="7" borderId="4" xfId="1" applyNumberFormat="1" applyFont="1" applyFill="1" applyBorder="1" applyAlignment="1" applyProtection="1">
      <alignment horizontal="center" vertical="center" wrapText="1"/>
    </xf>
    <xf numFmtId="164" fontId="5" fillId="3" borderId="26" xfId="1" applyNumberFormat="1" applyFont="1" applyFill="1" applyBorder="1" applyAlignment="1" applyProtection="1">
      <alignment horizontal="center" vertical="center" wrapText="1"/>
    </xf>
    <xf numFmtId="164" fontId="5" fillId="7" borderId="26" xfId="1" applyNumberFormat="1" applyFont="1" applyFill="1" applyBorder="1" applyAlignment="1" applyProtection="1">
      <alignment horizontal="center" vertical="center" wrapText="1"/>
    </xf>
    <xf numFmtId="0" fontId="4" fillId="14" borderId="26" xfId="1" applyFont="1" applyFill="1" applyBorder="1" applyAlignment="1" applyProtection="1">
      <alignment vertical="center"/>
    </xf>
    <xf numFmtId="3" fontId="3" fillId="2" borderId="26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vertical="center"/>
    </xf>
    <xf numFmtId="0" fontId="4" fillId="0" borderId="4" xfId="1" applyFont="1" applyBorder="1" applyAlignment="1" applyProtection="1">
      <alignment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vertical="center" wrapText="1"/>
    </xf>
    <xf numFmtId="0" fontId="4" fillId="0" borderId="28" xfId="1" applyFont="1" applyBorder="1" applyAlignment="1" applyProtection="1">
      <alignment vertical="center" wrapText="1"/>
    </xf>
    <xf numFmtId="3" fontId="3" fillId="2" borderId="28" xfId="1" applyNumberFormat="1" applyFont="1" applyFill="1" applyBorder="1" applyAlignment="1" applyProtection="1">
      <alignment horizontal="center" vertical="center" wrapText="1"/>
    </xf>
    <xf numFmtId="164" fontId="5" fillId="3" borderId="28" xfId="1" applyNumberFormat="1" applyFont="1" applyFill="1" applyBorder="1" applyAlignment="1" applyProtection="1">
      <alignment horizontal="center" vertical="center" wrapText="1"/>
    </xf>
    <xf numFmtId="164" fontId="5" fillId="7" borderId="28" xfId="1" applyNumberFormat="1" applyFont="1" applyFill="1" applyBorder="1" applyAlignment="1" applyProtection="1">
      <alignment horizontal="center" vertical="center" wrapText="1"/>
    </xf>
    <xf numFmtId="166" fontId="21" fillId="2" borderId="26" xfId="1" applyNumberFormat="1" applyFont="1" applyFill="1" applyBorder="1" applyAlignment="1" applyProtection="1">
      <alignment horizontal="center" vertical="center" wrapText="1"/>
    </xf>
    <xf numFmtId="0" fontId="4" fillId="14" borderId="4" xfId="1" applyFont="1" applyFill="1" applyBorder="1" applyAlignment="1" applyProtection="1">
      <alignment vertical="center"/>
    </xf>
    <xf numFmtId="0" fontId="4" fillId="8" borderId="15" xfId="1" applyFont="1" applyFill="1" applyBorder="1" applyAlignment="1" applyProtection="1">
      <alignment horizontal="left" vertical="center"/>
    </xf>
    <xf numFmtId="0" fontId="4" fillId="8" borderId="15" xfId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 wrapText="1"/>
    </xf>
    <xf numFmtId="0" fontId="4" fillId="6" borderId="15" xfId="1" applyFont="1" applyFill="1" applyBorder="1" applyAlignment="1" applyProtection="1">
      <alignment horizontal="center" vertical="center"/>
    </xf>
    <xf numFmtId="164" fontId="7" fillId="7" borderId="15" xfId="1" applyNumberFormat="1" applyFont="1" applyFill="1" applyBorder="1" applyAlignment="1" applyProtection="1">
      <alignment horizontal="center" vertical="center" wrapText="1"/>
    </xf>
    <xf numFmtId="0" fontId="4" fillId="8" borderId="29" xfId="1" applyFont="1" applyFill="1" applyBorder="1" applyAlignment="1" applyProtection="1">
      <alignment horizontal="left" vertical="center"/>
    </xf>
    <xf numFmtId="0" fontId="4" fillId="8" borderId="29" xfId="1" applyFont="1" applyFill="1" applyBorder="1" applyAlignment="1" applyProtection="1">
      <alignment horizontal="center" vertical="center"/>
    </xf>
    <xf numFmtId="164" fontId="7" fillId="3" borderId="29" xfId="1" applyNumberFormat="1" applyFont="1" applyFill="1" applyBorder="1" applyAlignment="1" applyProtection="1">
      <alignment horizontal="center" vertical="center" wrapText="1"/>
    </xf>
    <xf numFmtId="3" fontId="4" fillId="0" borderId="29" xfId="1" applyNumberFormat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vertical="center"/>
    </xf>
    <xf numFmtId="164" fontId="7" fillId="3" borderId="25" xfId="1" applyNumberFormat="1" applyFont="1" applyFill="1" applyBorder="1" applyAlignment="1" applyProtection="1">
      <alignment horizontal="center" vertical="center" wrapText="1"/>
    </xf>
    <xf numFmtId="3" fontId="4" fillId="4" borderId="25" xfId="1" applyNumberFormat="1" applyFont="1" applyFill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vertical="center"/>
    </xf>
    <xf numFmtId="3" fontId="4" fillId="0" borderId="15" xfId="1" applyNumberFormat="1" applyFont="1" applyBorder="1" applyAlignment="1" applyProtection="1">
      <alignment horizontal="center" vertical="center" wrapText="1"/>
    </xf>
    <xf numFmtId="164" fontId="5" fillId="3" borderId="15" xfId="1" applyNumberFormat="1" applyFont="1" applyFill="1" applyBorder="1" applyAlignment="1" applyProtection="1">
      <alignment horizontal="center" vertical="center" wrapText="1"/>
    </xf>
    <xf numFmtId="3" fontId="4" fillId="4" borderId="15" xfId="1" applyNumberFormat="1" applyFont="1" applyFill="1" applyBorder="1" applyAlignment="1" applyProtection="1">
      <alignment horizontal="center" vertical="center" wrapText="1"/>
    </xf>
    <xf numFmtId="164" fontId="5" fillId="7" borderId="15" xfId="1" applyNumberFormat="1" applyFont="1" applyFill="1" applyBorder="1" applyAlignment="1" applyProtection="1">
      <alignment horizontal="center" vertical="center" wrapText="1"/>
    </xf>
    <xf numFmtId="0" fontId="4" fillId="0" borderId="29" xfId="1" applyFont="1" applyBorder="1" applyAlignment="1" applyProtection="1">
      <alignment vertical="center"/>
    </xf>
    <xf numFmtId="164" fontId="5" fillId="3" borderId="29" xfId="1" applyNumberFormat="1" applyFont="1" applyFill="1" applyBorder="1" applyAlignment="1" applyProtection="1">
      <alignment horizontal="center" vertical="center" wrapText="1"/>
    </xf>
    <xf numFmtId="164" fontId="5" fillId="7" borderId="29" xfId="1" applyNumberFormat="1" applyFont="1" applyFill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vertical="center"/>
    </xf>
    <xf numFmtId="3" fontId="4" fillId="0" borderId="30" xfId="1" applyNumberFormat="1" applyFont="1" applyBorder="1" applyAlignment="1" applyProtection="1">
      <alignment horizontal="center" vertical="center" wrapText="1"/>
    </xf>
    <xf numFmtId="164" fontId="5" fillId="3" borderId="30" xfId="1" applyNumberFormat="1" applyFont="1" applyFill="1" applyBorder="1" applyAlignment="1" applyProtection="1">
      <alignment horizontal="center" vertical="center" wrapText="1"/>
    </xf>
    <xf numFmtId="164" fontId="5" fillId="7" borderId="30" xfId="1" applyNumberFormat="1" applyFont="1" applyFill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vertical="center"/>
    </xf>
    <xf numFmtId="0" fontId="4" fillId="0" borderId="33" xfId="1" applyFont="1" applyBorder="1" applyAlignment="1" applyProtection="1">
      <alignment vertical="center"/>
    </xf>
    <xf numFmtId="3" fontId="4" fillId="0" borderId="34" xfId="1" applyNumberFormat="1" applyFont="1" applyBorder="1" applyAlignment="1" applyProtection="1">
      <alignment horizontal="center" vertical="center" wrapText="1"/>
    </xf>
    <xf numFmtId="164" fontId="5" fillId="3" borderId="34" xfId="1" applyNumberFormat="1" applyFont="1" applyFill="1" applyBorder="1" applyAlignment="1" applyProtection="1">
      <alignment horizontal="center" vertical="center" wrapText="1"/>
    </xf>
    <xf numFmtId="164" fontId="5" fillId="7" borderId="34" xfId="1" applyNumberFormat="1" applyFont="1" applyFill="1" applyBorder="1" applyAlignment="1" applyProtection="1">
      <alignment horizontal="center" vertical="center" wrapText="1"/>
    </xf>
    <xf numFmtId="3" fontId="3" fillId="0" borderId="34" xfId="1" applyNumberFormat="1" applyFont="1" applyBorder="1" applyAlignment="1" applyProtection="1">
      <alignment horizontal="center" wrapText="1"/>
    </xf>
    <xf numFmtId="3" fontId="3" fillId="4" borderId="34" xfId="1" applyNumberFormat="1" applyFont="1" applyFill="1" applyBorder="1" applyAlignment="1" applyProtection="1">
      <alignment horizontal="center" wrapText="1"/>
    </xf>
    <xf numFmtId="0" fontId="4" fillId="0" borderId="35" xfId="1" applyFont="1" applyBorder="1" applyAlignment="1" applyProtection="1">
      <alignment vertical="center"/>
    </xf>
    <xf numFmtId="3" fontId="3" fillId="0" borderId="30" xfId="1" applyNumberFormat="1" applyFont="1" applyBorder="1" applyAlignment="1" applyProtection="1">
      <alignment horizontal="center" wrapText="1"/>
    </xf>
    <xf numFmtId="3" fontId="3" fillId="4" borderId="30" xfId="1" applyNumberFormat="1" applyFont="1" applyFill="1" applyBorder="1" applyAlignment="1" applyProtection="1">
      <alignment horizontal="center" wrapText="1"/>
    </xf>
    <xf numFmtId="0" fontId="3" fillId="0" borderId="19" xfId="1" applyFont="1" applyBorder="1" applyProtection="1"/>
    <xf numFmtId="3" fontId="3" fillId="2" borderId="19" xfId="1" applyNumberFormat="1" applyFont="1" applyFill="1" applyBorder="1" applyAlignment="1" applyProtection="1">
      <alignment horizontal="center" vertical="center" wrapText="1"/>
    </xf>
    <xf numFmtId="3" fontId="3" fillId="0" borderId="19" xfId="1" applyNumberFormat="1" applyFont="1" applyBorder="1" applyAlignment="1" applyProtection="1">
      <alignment horizontal="center" wrapText="1"/>
    </xf>
    <xf numFmtId="164" fontId="5" fillId="3" borderId="19" xfId="1" applyNumberFormat="1" applyFont="1" applyFill="1" applyBorder="1" applyAlignment="1" applyProtection="1">
      <alignment horizontal="center" vertical="center" wrapText="1"/>
    </xf>
    <xf numFmtId="3" fontId="3" fillId="4" borderId="19" xfId="1" applyNumberFormat="1" applyFont="1" applyFill="1" applyBorder="1" applyAlignment="1" applyProtection="1">
      <alignment horizontal="center" wrapText="1"/>
    </xf>
    <xf numFmtId="164" fontId="5" fillId="7" borderId="19" xfId="1" applyNumberFormat="1" applyFont="1" applyFill="1" applyBorder="1" applyAlignment="1" applyProtection="1">
      <alignment horizontal="center" vertical="center" wrapText="1"/>
    </xf>
    <xf numFmtId="0" fontId="4" fillId="15" borderId="26" xfId="1" applyFont="1" applyFill="1" applyBorder="1" applyAlignment="1" applyProtection="1">
      <alignment vertical="center"/>
    </xf>
    <xf numFmtId="0" fontId="3" fillId="2" borderId="31" xfId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4" fillId="2" borderId="31" xfId="1" applyFont="1" applyFill="1" applyBorder="1" applyAlignment="1" applyProtection="1">
      <alignment horizontal="center" vertical="center" wrapText="1"/>
    </xf>
    <xf numFmtId="0" fontId="25" fillId="10" borderId="31" xfId="1" applyFont="1" applyFill="1" applyBorder="1" applyAlignment="1" applyProtection="1">
      <alignment horizontal="center" vertical="center"/>
    </xf>
    <xf numFmtId="3" fontId="24" fillId="2" borderId="4" xfId="1" applyNumberFormat="1" applyFont="1" applyFill="1" applyBorder="1" applyAlignment="1" applyProtection="1">
      <alignment horizontal="center" vertical="center" wrapText="1"/>
    </xf>
    <xf numFmtId="164" fontId="5" fillId="9" borderId="4" xfId="1" applyNumberFormat="1" applyFont="1" applyFill="1" applyBorder="1" applyAlignment="1" applyProtection="1">
      <alignment horizontal="center" vertical="center" wrapText="1"/>
    </xf>
    <xf numFmtId="164" fontId="5" fillId="4" borderId="4" xfId="1" applyNumberFormat="1" applyFont="1" applyFill="1" applyBorder="1" applyAlignment="1" applyProtection="1">
      <alignment horizontal="center" vertical="center" wrapText="1"/>
    </xf>
    <xf numFmtId="3" fontId="24" fillId="2" borderId="26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 wrapText="1"/>
    </xf>
    <xf numFmtId="3" fontId="26" fillId="2" borderId="26" xfId="1" applyNumberFormat="1" applyFont="1" applyFill="1" applyBorder="1" applyAlignment="1" applyProtection="1">
      <alignment horizontal="center" vertical="center" wrapText="1"/>
    </xf>
    <xf numFmtId="0" fontId="4" fillId="9" borderId="26" xfId="1" applyFont="1" applyFill="1" applyBorder="1" applyAlignment="1" applyProtection="1">
      <alignment vertical="center" wrapText="1"/>
    </xf>
    <xf numFmtId="0" fontId="3" fillId="8" borderId="32" xfId="1" applyFont="1" applyFill="1" applyBorder="1" applyAlignment="1" applyProtection="1">
      <alignment horizontal="center" vertical="center"/>
    </xf>
    <xf numFmtId="0" fontId="3" fillId="10" borderId="32" xfId="1" applyFont="1" applyFill="1" applyBorder="1" applyAlignment="1" applyProtection="1">
      <alignment horizontal="center" vertical="center"/>
    </xf>
    <xf numFmtId="0" fontId="4" fillId="8" borderId="15" xfId="1" applyFont="1" applyFill="1" applyBorder="1" applyAlignment="1" applyProtection="1">
      <alignment horizontal="left" vertical="center" wrapText="1"/>
    </xf>
    <xf numFmtId="0" fontId="24" fillId="2" borderId="15" xfId="1" applyFont="1" applyFill="1" applyBorder="1" applyAlignment="1" applyProtection="1">
      <alignment horizontal="center" vertical="center" wrapText="1"/>
    </xf>
    <xf numFmtId="164" fontId="3" fillId="3" borderId="22" xfId="1" applyNumberFormat="1" applyFont="1" applyFill="1" applyBorder="1" applyAlignment="1" applyProtection="1">
      <alignment horizontal="center" vertical="center" wrapText="1"/>
    </xf>
    <xf numFmtId="164" fontId="3" fillId="7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Font="1" applyFill="1" applyBorder="1" applyAlignment="1" applyProtection="1">
      <alignment horizontal="left" vertical="center"/>
    </xf>
    <xf numFmtId="0" fontId="24" fillId="2" borderId="21" xfId="1" applyFont="1" applyFill="1" applyBorder="1" applyAlignment="1" applyProtection="1">
      <alignment horizontal="center" vertical="center" wrapText="1"/>
    </xf>
    <xf numFmtId="0" fontId="4" fillId="8" borderId="21" xfId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 wrapText="1"/>
    </xf>
    <xf numFmtId="0" fontId="4" fillId="6" borderId="21" xfId="1" applyFont="1" applyFill="1" applyBorder="1" applyAlignment="1" applyProtection="1">
      <alignment horizontal="center" vertical="center"/>
    </xf>
    <xf numFmtId="164" fontId="3" fillId="7" borderId="9" xfId="1" applyNumberFormat="1" applyFont="1" applyFill="1" applyBorder="1" applyAlignment="1" applyProtection="1">
      <alignment horizontal="center" vertical="center" wrapText="1"/>
    </xf>
    <xf numFmtId="3" fontId="3" fillId="0" borderId="9" xfId="1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/>
    </xf>
    <xf numFmtId="0" fontId="13" fillId="0" borderId="16" xfId="1" applyFont="1" applyFill="1" applyBorder="1" applyAlignment="1" applyProtection="1">
      <alignment horizontal="center" vertical="center"/>
    </xf>
    <xf numFmtId="164" fontId="5" fillId="3" borderId="17" xfId="1" applyNumberFormat="1" applyFont="1" applyFill="1" applyBorder="1" applyAlignment="1" applyProtection="1">
      <alignment horizontal="center" vertical="center" wrapText="1"/>
    </xf>
    <xf numFmtId="0" fontId="13" fillId="4" borderId="16" xfId="1" applyFont="1" applyFill="1" applyBorder="1" applyAlignment="1" applyProtection="1">
      <alignment horizontal="center" vertical="center"/>
    </xf>
    <xf numFmtId="164" fontId="5" fillId="7" borderId="17" xfId="1" applyNumberFormat="1" applyFont="1" applyFill="1" applyBorder="1" applyAlignment="1" applyProtection="1">
      <alignment horizontal="center" vertical="center" wrapText="1"/>
    </xf>
    <xf numFmtId="3" fontId="24" fillId="2" borderId="25" xfId="1" applyNumberFormat="1" applyFont="1" applyFill="1" applyBorder="1" applyAlignment="1" applyProtection="1">
      <alignment horizontal="center" vertical="center" wrapText="1"/>
    </xf>
    <xf numFmtId="164" fontId="5" fillId="3" borderId="25" xfId="1" applyNumberFormat="1" applyFont="1" applyFill="1" applyBorder="1" applyAlignment="1" applyProtection="1">
      <alignment horizontal="center" vertical="center" wrapText="1"/>
    </xf>
    <xf numFmtId="164" fontId="5" fillId="7" borderId="25" xfId="1" applyNumberFormat="1" applyFont="1" applyFill="1" applyBorder="1" applyAlignment="1" applyProtection="1">
      <alignment horizontal="center" vertical="center" wrapText="1"/>
    </xf>
    <xf numFmtId="0" fontId="3" fillId="0" borderId="24" xfId="1" applyFont="1" applyBorder="1" applyProtection="1"/>
    <xf numFmtId="3" fontId="24" fillId="2" borderId="24" xfId="1" applyNumberFormat="1" applyFont="1" applyFill="1" applyBorder="1" applyAlignment="1" applyProtection="1">
      <alignment horizontal="center" vertical="center" wrapText="1"/>
    </xf>
    <xf numFmtId="3" fontId="3" fillId="0" borderId="24" xfId="1" applyNumberFormat="1" applyFont="1" applyBorder="1" applyAlignment="1" applyProtection="1">
      <alignment horizontal="center" wrapText="1"/>
    </xf>
    <xf numFmtId="164" fontId="5" fillId="3" borderId="24" xfId="1" applyNumberFormat="1" applyFont="1" applyFill="1" applyBorder="1" applyAlignment="1" applyProtection="1">
      <alignment horizontal="center" vertical="center" wrapText="1"/>
    </xf>
    <xf numFmtId="3" fontId="3" fillId="4" borderId="24" xfId="1" applyNumberFormat="1" applyFont="1" applyFill="1" applyBorder="1" applyAlignment="1" applyProtection="1">
      <alignment horizontal="center" wrapText="1"/>
    </xf>
    <xf numFmtId="164" fontId="5" fillId="7" borderId="24" xfId="1" applyNumberFormat="1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vertical="center"/>
    </xf>
    <xf numFmtId="3" fontId="24" fillId="2" borderId="17" xfId="1" applyNumberFormat="1" applyFont="1" applyFill="1" applyBorder="1" applyAlignment="1" applyProtection="1">
      <alignment horizontal="center" vertical="center" wrapText="1"/>
    </xf>
    <xf numFmtId="3" fontId="4" fillId="0" borderId="17" xfId="1" applyNumberFormat="1" applyFont="1" applyBorder="1" applyAlignment="1" applyProtection="1">
      <alignment horizontal="center" vertical="center" wrapText="1"/>
    </xf>
    <xf numFmtId="3" fontId="4" fillId="4" borderId="17" xfId="1" applyNumberFormat="1" applyFont="1" applyFill="1" applyBorder="1" applyAlignment="1" applyProtection="1">
      <alignment horizontal="center" vertical="center" wrapText="1"/>
    </xf>
    <xf numFmtId="164" fontId="7" fillId="7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164" fontId="5" fillId="7" borderId="1" xfId="1" applyNumberFormat="1" applyFont="1" applyFill="1" applyBorder="1" applyAlignment="1" applyProtection="1">
      <alignment horizontal="center" vertical="center" wrapText="1"/>
    </xf>
    <xf numFmtId="164" fontId="5" fillId="7" borderId="11" xfId="1" applyNumberFormat="1" applyFont="1" applyFill="1" applyBorder="1" applyAlignment="1" applyProtection="1">
      <alignment horizontal="center" vertical="center" wrapText="1"/>
    </xf>
    <xf numFmtId="164" fontId="4" fillId="7" borderId="22" xfId="1" applyNumberFormat="1" applyFont="1" applyFill="1" applyBorder="1" applyAlignment="1" applyProtection="1">
      <alignment horizontal="center" vertical="center" wrapText="1"/>
    </xf>
    <xf numFmtId="0" fontId="4" fillId="6" borderId="2" xfId="1" applyFont="1" applyFill="1" applyBorder="1" applyAlignment="1" applyProtection="1">
      <alignment horizontal="center" vertical="center"/>
    </xf>
    <xf numFmtId="164" fontId="7" fillId="7" borderId="2" xfId="1" applyNumberFormat="1" applyFont="1" applyFill="1" applyBorder="1" applyAlignment="1" applyProtection="1">
      <alignment horizontal="center" vertical="center" wrapText="1"/>
    </xf>
    <xf numFmtId="3" fontId="4" fillId="4" borderId="2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</xf>
    <xf numFmtId="3" fontId="4" fillId="4" borderId="7" xfId="1" applyNumberFormat="1" applyFont="1" applyFill="1" applyBorder="1" applyAlignment="1" applyProtection="1">
      <alignment horizontal="center" vertical="center" wrapText="1"/>
    </xf>
    <xf numFmtId="164" fontId="7" fillId="7" borderId="7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Border="1" applyAlignment="1" applyProtection="1">
      <alignment horizontal="center" vertical="center" wrapText="1"/>
    </xf>
    <xf numFmtId="164" fontId="5" fillId="7" borderId="2" xfId="1" applyNumberFormat="1" applyFont="1" applyFill="1" applyBorder="1" applyAlignment="1" applyProtection="1">
      <alignment horizontal="center" vertical="center" wrapText="1"/>
    </xf>
    <xf numFmtId="3" fontId="4" fillId="4" borderId="13" xfId="1" applyNumberFormat="1" applyFont="1" applyFill="1" applyBorder="1" applyAlignment="1" applyProtection="1">
      <alignment horizontal="center" vertical="center" wrapText="1"/>
    </xf>
    <xf numFmtId="164" fontId="5" fillId="7" borderId="13" xfId="1" applyNumberFormat="1" applyFont="1" applyFill="1" applyBorder="1" applyAlignment="1" applyProtection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wrapText="1"/>
    </xf>
    <xf numFmtId="3" fontId="3" fillId="4" borderId="13" xfId="1" applyNumberFormat="1" applyFont="1" applyFill="1" applyBorder="1" applyAlignment="1" applyProtection="1">
      <alignment horizontal="center" wrapText="1"/>
    </xf>
    <xf numFmtId="164" fontId="5" fillId="7" borderId="38" xfId="1" applyNumberFormat="1" applyFont="1" applyFill="1" applyBorder="1" applyAlignment="1" applyProtection="1">
      <alignment horizontal="center" vertical="center" wrapText="1"/>
    </xf>
    <xf numFmtId="3" fontId="24" fillId="2" borderId="1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vertical="center"/>
    </xf>
    <xf numFmtId="0" fontId="4" fillId="0" borderId="39" xfId="1" applyFont="1" applyBorder="1" applyAlignment="1" applyProtection="1">
      <alignment vertical="center"/>
    </xf>
    <xf numFmtId="3" fontId="24" fillId="2" borderId="39" xfId="1" applyNumberFormat="1" applyFont="1" applyFill="1" applyBorder="1" applyAlignment="1" applyProtection="1">
      <alignment horizontal="center" vertical="center" wrapText="1"/>
    </xf>
    <xf numFmtId="3" fontId="4" fillId="0" borderId="39" xfId="1" applyNumberFormat="1" applyFont="1" applyBorder="1" applyAlignment="1" applyProtection="1">
      <alignment horizontal="center" vertical="center" wrapText="1"/>
    </xf>
    <xf numFmtId="164" fontId="5" fillId="3" borderId="39" xfId="1" applyNumberFormat="1" applyFont="1" applyFill="1" applyBorder="1" applyAlignment="1" applyProtection="1">
      <alignment horizontal="center" vertical="center" wrapText="1"/>
    </xf>
    <xf numFmtId="3" fontId="4" fillId="4" borderId="39" xfId="1" applyNumberFormat="1" applyFont="1" applyFill="1" applyBorder="1" applyAlignment="1" applyProtection="1">
      <alignment horizontal="center" vertical="center" wrapText="1"/>
    </xf>
    <xf numFmtId="164" fontId="5" fillId="7" borderId="39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3" fontId="13" fillId="0" borderId="16" xfId="1" applyNumberFormat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3" fontId="21" fillId="2" borderId="9" xfId="1" applyNumberFormat="1" applyFont="1" applyFill="1" applyBorder="1" applyAlignment="1" applyProtection="1">
      <alignment horizontal="center" vertical="center" wrapText="1"/>
    </xf>
    <xf numFmtId="166" fontId="4" fillId="0" borderId="29" xfId="1" applyNumberFormat="1" applyFont="1" applyBorder="1" applyAlignment="1" applyProtection="1">
      <alignment horizontal="center" vertical="center" wrapText="1"/>
      <protection locked="0"/>
    </xf>
    <xf numFmtId="3" fontId="24" fillId="2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33" xfId="1" applyFont="1" applyFill="1" applyBorder="1" applyAlignment="1" applyProtection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8" xfId="1" applyFont="1" applyFill="1" applyBorder="1" applyAlignment="1" applyProtection="1">
      <alignment vertical="center"/>
    </xf>
    <xf numFmtId="3" fontId="24" fillId="2" borderId="15" xfId="1" applyNumberFormat="1" applyFont="1" applyFill="1" applyBorder="1" applyAlignment="1" applyProtection="1">
      <alignment horizontal="center" vertical="center" wrapText="1"/>
    </xf>
    <xf numFmtId="3" fontId="24" fillId="2" borderId="29" xfId="1" applyNumberFormat="1" applyFont="1" applyFill="1" applyBorder="1" applyAlignment="1" applyProtection="1">
      <alignment horizontal="center" vertical="center" wrapText="1"/>
    </xf>
    <xf numFmtId="3" fontId="24" fillId="2" borderId="30" xfId="1" applyNumberFormat="1" applyFont="1" applyFill="1" applyBorder="1" applyAlignment="1" applyProtection="1">
      <alignment horizontal="center" vertical="center" wrapText="1"/>
    </xf>
    <xf numFmtId="3" fontId="24" fillId="2" borderId="34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3" fontId="24" fillId="2" borderId="7" xfId="1" applyNumberFormat="1" applyFont="1" applyFill="1" applyBorder="1" applyAlignment="1" applyProtection="1">
      <alignment horizontal="center" vertical="center" wrapText="1"/>
    </xf>
    <xf numFmtId="164" fontId="5" fillId="3" borderId="7" xfId="1" applyNumberFormat="1" applyFont="1" applyFill="1" applyBorder="1" applyAlignment="1" applyProtection="1">
      <alignment horizontal="center" vertical="center" wrapText="1"/>
    </xf>
    <xf numFmtId="164" fontId="5" fillId="7" borderId="7" xfId="1" applyNumberFormat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vertical="center"/>
    </xf>
    <xf numFmtId="3" fontId="24" fillId="2" borderId="41" xfId="1" applyNumberFormat="1" applyFont="1" applyFill="1" applyBorder="1" applyAlignment="1" applyProtection="1">
      <alignment horizontal="center" vertical="center" wrapText="1"/>
    </xf>
    <xf numFmtId="3" fontId="4" fillId="0" borderId="41" xfId="1" applyNumberFormat="1" applyFont="1" applyBorder="1" applyAlignment="1" applyProtection="1">
      <alignment horizontal="center" vertical="center" wrapText="1"/>
    </xf>
    <xf numFmtId="164" fontId="5" fillId="3" borderId="41" xfId="1" applyNumberFormat="1" applyFont="1" applyFill="1" applyBorder="1" applyAlignment="1" applyProtection="1">
      <alignment horizontal="center" vertical="center" wrapText="1"/>
    </xf>
    <xf numFmtId="3" fontId="4" fillId="4" borderId="41" xfId="1" applyNumberFormat="1" applyFont="1" applyFill="1" applyBorder="1" applyAlignment="1" applyProtection="1">
      <alignment horizontal="center" vertical="center" wrapText="1"/>
    </xf>
    <xf numFmtId="164" fontId="5" fillId="7" borderId="41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0" fontId="2" fillId="5" borderId="37" xfId="1" applyFont="1" applyFill="1" applyBorder="1" applyAlignment="1" applyProtection="1">
      <alignment horizontal="center" vertical="center"/>
    </xf>
    <xf numFmtId="3" fontId="3" fillId="2" borderId="15" xfId="1" applyNumberFormat="1" applyFont="1" applyFill="1" applyBorder="1" applyAlignment="1" applyProtection="1">
      <alignment horizontal="center" vertical="center" wrapText="1"/>
    </xf>
    <xf numFmtId="3" fontId="3" fillId="2" borderId="2" xfId="1" applyNumberFormat="1" applyFont="1" applyFill="1" applyBorder="1" applyAlignment="1" applyProtection="1">
      <alignment horizontal="center" vertical="center" wrapText="1"/>
    </xf>
    <xf numFmtId="164" fontId="5" fillId="3" borderId="13" xfId="1" applyNumberFormat="1" applyFont="1" applyFill="1" applyBorder="1" applyAlignment="1" applyProtection="1">
      <alignment horizontal="center" vertical="center" wrapText="1"/>
    </xf>
    <xf numFmtId="164" fontId="5" fillId="3" borderId="38" xfId="1" applyNumberFormat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vertical="center"/>
    </xf>
    <xf numFmtId="0" fontId="4" fillId="0" borderId="44" xfId="1" applyFont="1" applyFill="1" applyBorder="1" applyAlignment="1" applyProtection="1">
      <alignment vertical="center"/>
    </xf>
    <xf numFmtId="3" fontId="24" fillId="2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24" fillId="8" borderId="31" xfId="1" applyFont="1" applyFill="1" applyBorder="1" applyAlignment="1" applyProtection="1">
      <alignment horizontal="center" vertical="center"/>
    </xf>
    <xf numFmtId="0" fontId="24" fillId="10" borderId="31" xfId="1" applyFont="1" applyFill="1" applyBorder="1" applyAlignment="1" applyProtection="1">
      <alignment horizontal="center" vertical="center"/>
    </xf>
    <xf numFmtId="0" fontId="24" fillId="8" borderId="10" xfId="1" applyFont="1" applyFill="1" applyBorder="1" applyAlignment="1" applyProtection="1">
      <alignment horizontal="center" vertical="center"/>
    </xf>
    <xf numFmtId="0" fontId="24" fillId="10" borderId="10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2" fillId="5" borderId="36" xfId="1" applyFont="1" applyFill="1" applyBorder="1" applyAlignment="1" applyProtection="1">
      <alignment horizontal="left" vertical="center"/>
    </xf>
    <xf numFmtId="0" fontId="3" fillId="8" borderId="31" xfId="1" applyFont="1" applyFill="1" applyBorder="1" applyAlignment="1" applyProtection="1">
      <alignment horizontal="left" vertical="center"/>
    </xf>
    <xf numFmtId="0" fontId="4" fillId="0" borderId="26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 wrapText="1"/>
    </xf>
    <xf numFmtId="0" fontId="4" fillId="0" borderId="26" xfId="1" applyFont="1" applyBorder="1" applyAlignment="1" applyProtection="1">
      <alignment horizontal="left" vertical="center" wrapText="1"/>
    </xf>
    <xf numFmtId="0" fontId="4" fillId="9" borderId="26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3" fontId="24" fillId="2" borderId="46" xfId="1" applyNumberFormat="1" applyFont="1" applyFill="1" applyBorder="1" applyAlignment="1" applyProtection="1">
      <alignment horizontal="center" vertical="center" wrapText="1"/>
    </xf>
    <xf numFmtId="0" fontId="3" fillId="8" borderId="47" xfId="1" applyFont="1" applyFill="1" applyBorder="1" applyAlignment="1" applyProtection="1">
      <alignment horizontal="left" vertical="center"/>
    </xf>
    <xf numFmtId="0" fontId="0" fillId="0" borderId="45" xfId="0" applyBorder="1" applyAlignment="1" applyProtection="1">
      <alignment horizontal="left"/>
    </xf>
    <xf numFmtId="3" fontId="24" fillId="2" borderId="42" xfId="1" applyNumberFormat="1" applyFont="1" applyFill="1" applyBorder="1" applyAlignment="1" applyProtection="1">
      <alignment horizontal="center" vertical="center" wrapText="1"/>
    </xf>
    <xf numFmtId="164" fontId="5" fillId="3" borderId="50" xfId="1" applyNumberFormat="1" applyFont="1" applyFill="1" applyBorder="1" applyAlignment="1" applyProtection="1">
      <alignment horizontal="center" vertical="center" wrapText="1"/>
    </xf>
    <xf numFmtId="164" fontId="5" fillId="7" borderId="50" xfId="1" applyNumberFormat="1" applyFont="1" applyFill="1" applyBorder="1" applyAlignment="1" applyProtection="1">
      <alignment horizontal="center" vertical="center" wrapText="1"/>
    </xf>
    <xf numFmtId="3" fontId="3" fillId="0" borderId="50" xfId="1" applyNumberFormat="1" applyFont="1" applyBorder="1" applyAlignment="1" applyProtection="1">
      <alignment horizontal="center" vertical="center" wrapText="1"/>
    </xf>
    <xf numFmtId="3" fontId="3" fillId="4" borderId="50" xfId="1" applyNumberFormat="1" applyFont="1" applyFill="1" applyBorder="1" applyAlignment="1" applyProtection="1">
      <alignment horizontal="center" vertical="center" wrapText="1"/>
    </xf>
    <xf numFmtId="3" fontId="3" fillId="4" borderId="4" xfId="1" applyNumberFormat="1" applyFont="1" applyFill="1" applyBorder="1" applyAlignment="1" applyProtection="1">
      <alignment horizontal="center" vertical="center" wrapText="1"/>
    </xf>
    <xf numFmtId="3" fontId="3" fillId="4" borderId="12" xfId="1" applyNumberFormat="1" applyFont="1" applyFill="1" applyBorder="1" applyAlignment="1" applyProtection="1">
      <alignment horizontal="center" vertical="center" wrapText="1"/>
    </xf>
    <xf numFmtId="3" fontId="3" fillId="0" borderId="26" xfId="1" applyNumberFormat="1" applyFont="1" applyBorder="1" applyAlignment="1" applyProtection="1">
      <alignment horizontal="center" vertical="center" wrapText="1"/>
    </xf>
    <xf numFmtId="3" fontId="3" fillId="0" borderId="4" xfId="1" applyNumberFormat="1" applyFont="1" applyBorder="1" applyAlignment="1" applyProtection="1">
      <alignment horizontal="center" vertical="center" wrapText="1"/>
    </xf>
    <xf numFmtId="3" fontId="3" fillId="0" borderId="28" xfId="1" applyNumberFormat="1" applyFont="1" applyBorder="1" applyAlignment="1" applyProtection="1">
      <alignment horizontal="center" vertical="center" wrapText="1"/>
    </xf>
    <xf numFmtId="3" fontId="24" fillId="2" borderId="48" xfId="1" applyNumberFormat="1" applyFont="1" applyFill="1" applyBorder="1" applyAlignment="1" applyProtection="1">
      <alignment horizontal="center" vertical="center" wrapText="1"/>
    </xf>
    <xf numFmtId="164" fontId="5" fillId="7" borderId="23" xfId="1" applyNumberFormat="1" applyFont="1" applyFill="1" applyBorder="1" applyAlignment="1" applyProtection="1">
      <alignment horizontal="center" vertical="center" wrapText="1"/>
    </xf>
    <xf numFmtId="3" fontId="3" fillId="2" borderId="23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3" fontId="3" fillId="2" borderId="29" xfId="1" applyNumberFormat="1" applyFont="1" applyFill="1" applyBorder="1" applyAlignment="1" applyProtection="1">
      <alignment horizontal="center" vertical="center" wrapText="1"/>
    </xf>
    <xf numFmtId="3" fontId="3" fillId="2" borderId="25" xfId="1" applyNumberFormat="1" applyFont="1" applyFill="1" applyBorder="1" applyAlignment="1" applyProtection="1">
      <alignment horizontal="center" vertical="center" wrapText="1"/>
    </xf>
    <xf numFmtId="0" fontId="24" fillId="6" borderId="10" xfId="1" applyFont="1" applyFill="1" applyBorder="1" applyAlignment="1" applyProtection="1">
      <alignment horizontal="center" vertical="center" wrapText="1"/>
    </xf>
    <xf numFmtId="0" fontId="24" fillId="6" borderId="10" xfId="1" applyFont="1" applyFill="1" applyBorder="1" applyAlignment="1" applyProtection="1">
      <alignment horizontal="center" vertical="center"/>
    </xf>
    <xf numFmtId="3" fontId="3" fillId="4" borderId="26" xfId="1" applyNumberFormat="1" applyFont="1" applyFill="1" applyBorder="1" applyAlignment="1" applyProtection="1">
      <alignment horizontal="center" vertical="center" wrapText="1"/>
    </xf>
    <xf numFmtId="3" fontId="3" fillId="4" borderId="28" xfId="1" applyNumberFormat="1" applyFont="1" applyFill="1" applyBorder="1" applyAlignment="1" applyProtection="1">
      <alignment horizontal="center" vertical="center" wrapText="1"/>
    </xf>
    <xf numFmtId="3" fontId="3" fillId="4" borderId="23" xfId="1" applyNumberFormat="1" applyFont="1" applyFill="1" applyBorder="1" applyAlignment="1" applyProtection="1">
      <alignment horizontal="center" vertical="center" wrapText="1"/>
    </xf>
    <xf numFmtId="3" fontId="3" fillId="4" borderId="1" xfId="1" applyNumberFormat="1" applyFont="1" applyFill="1" applyBorder="1" applyAlignment="1" applyProtection="1">
      <alignment horizontal="center" vertical="center" wrapText="1"/>
    </xf>
    <xf numFmtId="3" fontId="3" fillId="4" borderId="11" xfId="1" applyNumberFormat="1" applyFont="1" applyFill="1" applyBorder="1" applyAlignment="1" applyProtection="1">
      <alignment horizontal="center" vertical="center" wrapText="1"/>
    </xf>
    <xf numFmtId="0" fontId="3" fillId="6" borderId="15" xfId="1" applyFont="1" applyFill="1" applyBorder="1" applyAlignment="1" applyProtection="1">
      <alignment horizontal="center" vertical="center"/>
    </xf>
    <xf numFmtId="0" fontId="3" fillId="6" borderId="29" xfId="1" applyFont="1" applyFill="1" applyBorder="1" applyAlignment="1" applyProtection="1">
      <alignment horizontal="center" vertical="center"/>
    </xf>
    <xf numFmtId="3" fontId="3" fillId="4" borderId="29" xfId="1" applyNumberFormat="1" applyFont="1" applyFill="1" applyBorder="1" applyAlignment="1" applyProtection="1">
      <alignment horizontal="center" vertical="center" wrapText="1"/>
    </xf>
    <xf numFmtId="3" fontId="3" fillId="4" borderId="25" xfId="1" applyNumberFormat="1" applyFont="1" applyFill="1" applyBorder="1" applyAlignment="1" applyProtection="1">
      <alignment horizontal="center" vertical="center" wrapText="1"/>
    </xf>
    <xf numFmtId="3" fontId="3" fillId="4" borderId="15" xfId="1" applyNumberFormat="1" applyFont="1" applyFill="1" applyBorder="1" applyAlignment="1" applyProtection="1">
      <alignment horizontal="center" vertical="center" wrapText="1"/>
    </xf>
    <xf numFmtId="3" fontId="3" fillId="4" borderId="30" xfId="1" applyNumberFormat="1" applyFont="1" applyFill="1" applyBorder="1" applyAlignment="1" applyProtection="1">
      <alignment horizontal="center" vertical="center" wrapText="1"/>
    </xf>
    <xf numFmtId="3" fontId="3" fillId="4" borderId="34" xfId="1" applyNumberFormat="1" applyFont="1" applyFill="1" applyBorder="1" applyAlignment="1" applyProtection="1">
      <alignment horizontal="center" vertical="center" wrapText="1"/>
    </xf>
    <xf numFmtId="3" fontId="3" fillId="0" borderId="23" xfId="1" applyNumberFormat="1" applyFont="1" applyBorder="1" applyAlignment="1" applyProtection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0" fontId="3" fillId="8" borderId="15" xfId="1" applyFont="1" applyFill="1" applyBorder="1" applyAlignment="1" applyProtection="1">
      <alignment horizontal="center" vertical="center"/>
    </xf>
    <xf numFmtId="0" fontId="3" fillId="8" borderId="29" xfId="1" applyFont="1" applyFill="1" applyBorder="1" applyAlignment="1" applyProtection="1">
      <alignment horizontal="center" vertical="center"/>
    </xf>
    <xf numFmtId="3" fontId="3" fillId="0" borderId="29" xfId="1" applyNumberFormat="1" applyFont="1" applyBorder="1" applyAlignment="1" applyProtection="1">
      <alignment horizontal="center" vertical="center" wrapText="1"/>
    </xf>
    <xf numFmtId="3" fontId="3" fillId="0" borderId="25" xfId="1" applyNumberFormat="1" applyFont="1" applyBorder="1" applyAlignment="1" applyProtection="1">
      <alignment horizontal="center" vertical="center" wrapText="1"/>
    </xf>
    <xf numFmtId="3" fontId="3" fillId="0" borderId="15" xfId="1" applyNumberFormat="1" applyFont="1" applyBorder="1" applyAlignment="1" applyProtection="1">
      <alignment horizontal="center" vertical="center" wrapText="1"/>
    </xf>
    <xf numFmtId="3" fontId="3" fillId="0" borderId="30" xfId="1" applyNumberFormat="1" applyFont="1" applyBorder="1" applyAlignment="1" applyProtection="1">
      <alignment horizontal="center" vertical="center" wrapText="1"/>
    </xf>
    <xf numFmtId="3" fontId="3" fillId="0" borderId="34" xfId="1" applyNumberFormat="1" applyFont="1" applyBorder="1" applyAlignment="1" applyProtection="1">
      <alignment horizontal="center" vertical="center" wrapText="1"/>
    </xf>
    <xf numFmtId="0" fontId="22" fillId="8" borderId="31" xfId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14" borderId="26" xfId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4" fillId="14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/>
    </xf>
    <xf numFmtId="0" fontId="4" fillId="15" borderId="26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50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3" fillId="17" borderId="4" xfId="1" applyNumberFormat="1" applyFont="1" applyFill="1" applyBorder="1" applyAlignment="1" applyProtection="1">
      <alignment horizontal="center" vertical="center" wrapText="1"/>
    </xf>
    <xf numFmtId="3" fontId="3" fillId="17" borderId="26" xfId="1" applyNumberFormat="1" applyFont="1" applyFill="1" applyBorder="1" applyAlignment="1" applyProtection="1">
      <alignment horizontal="center" vertical="center" wrapText="1"/>
    </xf>
    <xf numFmtId="3" fontId="21" fillId="17" borderId="26" xfId="1" applyNumberFormat="1" applyFont="1" applyFill="1" applyBorder="1" applyAlignment="1" applyProtection="1">
      <alignment horizontal="center" vertical="center" wrapText="1"/>
    </xf>
    <xf numFmtId="3" fontId="3" fillId="17" borderId="11" xfId="1" applyNumberFormat="1" applyFont="1" applyFill="1" applyBorder="1" applyAlignment="1" applyProtection="1">
      <alignment horizontal="center" vertical="center" wrapText="1"/>
    </xf>
    <xf numFmtId="3" fontId="3" fillId="17" borderId="9" xfId="1" applyNumberFormat="1" applyFont="1" applyFill="1" applyBorder="1" applyAlignment="1" applyProtection="1">
      <alignment horizontal="center" vertical="center" wrapText="1"/>
    </xf>
    <xf numFmtId="3" fontId="3" fillId="17" borderId="23" xfId="1" applyNumberFormat="1" applyFont="1" applyFill="1" applyBorder="1" applyAlignment="1" applyProtection="1">
      <alignment horizontal="center" vertical="center" wrapText="1"/>
    </xf>
    <xf numFmtId="0" fontId="3" fillId="17" borderId="31" xfId="1" applyFont="1" applyFill="1" applyBorder="1" applyAlignment="1" applyProtection="1">
      <alignment horizontal="center" vertical="center" wrapText="1"/>
    </xf>
    <xf numFmtId="3" fontId="24" fillId="17" borderId="4" xfId="1" applyNumberFormat="1" applyFont="1" applyFill="1" applyBorder="1" applyAlignment="1" applyProtection="1">
      <alignment horizontal="center" vertical="center" wrapText="1"/>
    </xf>
    <xf numFmtId="3" fontId="24" fillId="17" borderId="26" xfId="1" applyNumberFormat="1" applyFont="1" applyFill="1" applyBorder="1" applyAlignment="1" applyProtection="1">
      <alignment horizontal="center" vertical="center" wrapText="1"/>
    </xf>
    <xf numFmtId="3" fontId="21" fillId="17" borderId="4" xfId="1" applyNumberFormat="1" applyFont="1" applyFill="1" applyBorder="1" applyAlignment="1" applyProtection="1">
      <alignment horizontal="center" vertical="center" wrapText="1"/>
    </xf>
    <xf numFmtId="3" fontId="24" fillId="17" borderId="11" xfId="1" applyNumberFormat="1" applyFont="1" applyFill="1" applyBorder="1" applyAlignment="1" applyProtection="1">
      <alignment horizontal="center" vertical="center" wrapText="1"/>
    </xf>
    <xf numFmtId="0" fontId="3" fillId="17" borderId="15" xfId="1" applyFont="1" applyFill="1" applyBorder="1" applyAlignment="1" applyProtection="1">
      <alignment horizontal="center" vertical="center" wrapText="1"/>
    </xf>
    <xf numFmtId="0" fontId="3" fillId="17" borderId="29" xfId="1" applyFont="1" applyFill="1" applyBorder="1" applyAlignment="1" applyProtection="1">
      <alignment horizontal="center" vertical="center" wrapText="1"/>
    </xf>
    <xf numFmtId="3" fontId="3" fillId="17" borderId="29" xfId="1" applyNumberFormat="1" applyFont="1" applyFill="1" applyBorder="1" applyAlignment="1" applyProtection="1">
      <alignment horizontal="center" vertical="center" wrapText="1"/>
    </xf>
    <xf numFmtId="3" fontId="3" fillId="17" borderId="25" xfId="1" applyNumberFormat="1" applyFont="1" applyFill="1" applyBorder="1" applyAlignment="1" applyProtection="1">
      <alignment horizontal="center" vertical="center" wrapText="1"/>
    </xf>
    <xf numFmtId="3" fontId="24" fillId="17" borderId="15" xfId="1" applyNumberFormat="1" applyFont="1" applyFill="1" applyBorder="1" applyAlignment="1" applyProtection="1">
      <alignment horizontal="center" vertical="center" wrapText="1"/>
    </xf>
    <xf numFmtId="3" fontId="24" fillId="17" borderId="29" xfId="1" applyNumberFormat="1" applyFont="1" applyFill="1" applyBorder="1" applyAlignment="1" applyProtection="1">
      <alignment horizontal="center" vertical="center" wrapText="1"/>
    </xf>
    <xf numFmtId="3" fontId="24" fillId="17" borderId="30" xfId="1" applyNumberFormat="1" applyFont="1" applyFill="1" applyBorder="1" applyAlignment="1" applyProtection="1">
      <alignment horizontal="center" vertical="center" wrapText="1"/>
    </xf>
    <xf numFmtId="3" fontId="3" fillId="17" borderId="50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167" fontId="0" fillId="0" borderId="0" xfId="0" applyNumberFormat="1" applyProtection="1"/>
    <xf numFmtId="167" fontId="7" fillId="3" borderId="4" xfId="1" applyNumberFormat="1" applyFont="1" applyFill="1" applyBorder="1" applyAlignment="1" applyProtection="1">
      <alignment horizontal="center" vertical="center" wrapText="1"/>
    </xf>
    <xf numFmtId="167" fontId="7" fillId="3" borderId="26" xfId="1" applyNumberFormat="1" applyFont="1" applyFill="1" applyBorder="1" applyAlignment="1" applyProtection="1">
      <alignment horizontal="center" vertical="center" wrapText="1"/>
    </xf>
    <xf numFmtId="167" fontId="7" fillId="3" borderId="28" xfId="1" applyNumberFormat="1" applyFont="1" applyFill="1" applyBorder="1" applyAlignment="1" applyProtection="1">
      <alignment horizontal="center" vertical="center" wrapText="1"/>
    </xf>
    <xf numFmtId="167" fontId="5" fillId="3" borderId="9" xfId="1" applyNumberFormat="1" applyFont="1" applyFill="1" applyBorder="1" applyAlignment="1" applyProtection="1">
      <alignment horizontal="center" vertical="center" wrapText="1"/>
    </xf>
    <xf numFmtId="167" fontId="7" fillId="3" borderId="23" xfId="1" applyNumberFormat="1" applyFont="1" applyFill="1" applyBorder="1" applyAlignment="1" applyProtection="1">
      <alignment horizontal="center" vertical="center" wrapText="1"/>
    </xf>
    <xf numFmtId="167" fontId="7" fillId="3" borderId="1" xfId="1" applyNumberFormat="1" applyFont="1" applyFill="1" applyBorder="1" applyAlignment="1" applyProtection="1">
      <alignment horizontal="center" vertical="center" wrapText="1"/>
    </xf>
    <xf numFmtId="167" fontId="7" fillId="3" borderId="11" xfId="1" applyNumberFormat="1" applyFont="1" applyFill="1" applyBorder="1" applyAlignment="1" applyProtection="1">
      <alignment horizontal="center" vertical="center" wrapText="1"/>
    </xf>
    <xf numFmtId="167" fontId="7" fillId="3" borderId="15" xfId="1" applyNumberFormat="1" applyFont="1" applyFill="1" applyBorder="1" applyAlignment="1" applyProtection="1">
      <alignment horizontal="center" vertical="center" wrapText="1"/>
    </xf>
    <xf numFmtId="167" fontId="7" fillId="3" borderId="29" xfId="1" applyNumberFormat="1" applyFont="1" applyFill="1" applyBorder="1" applyAlignment="1" applyProtection="1">
      <alignment horizontal="center" vertical="center" wrapText="1"/>
    </xf>
    <xf numFmtId="167" fontId="7" fillId="3" borderId="25" xfId="1" applyNumberFormat="1" applyFont="1" applyFill="1" applyBorder="1" applyAlignment="1" applyProtection="1">
      <alignment horizontal="center" vertical="center" wrapText="1"/>
    </xf>
    <xf numFmtId="167" fontId="5" fillId="3" borderId="19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Protection="1"/>
    <xf numFmtId="167" fontId="19" fillId="0" borderId="0" xfId="0" applyNumberFormat="1" applyFont="1" applyProtection="1"/>
    <xf numFmtId="167" fontId="5" fillId="7" borderId="4" xfId="1" applyNumberFormat="1" applyFont="1" applyFill="1" applyBorder="1" applyAlignment="1" applyProtection="1">
      <alignment horizontal="center" vertical="center" wrapText="1"/>
    </xf>
    <xf numFmtId="167" fontId="5" fillId="7" borderId="26" xfId="1" applyNumberFormat="1" applyFont="1" applyFill="1" applyBorder="1" applyAlignment="1" applyProtection="1">
      <alignment horizontal="center" vertical="center" wrapText="1"/>
    </xf>
    <xf numFmtId="167" fontId="5" fillId="7" borderId="28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7" fontId="5" fillId="7" borderId="23" xfId="1" applyNumberFormat="1" applyFont="1" applyFill="1" applyBorder="1" applyAlignment="1" applyProtection="1">
      <alignment horizontal="center" vertical="center" wrapText="1"/>
    </xf>
    <xf numFmtId="167" fontId="5" fillId="7" borderId="1" xfId="1" applyNumberFormat="1" applyFont="1" applyFill="1" applyBorder="1" applyAlignment="1" applyProtection="1">
      <alignment horizontal="center" vertical="center" wrapText="1"/>
    </xf>
    <xf numFmtId="167" fontId="5" fillId="7" borderId="11" xfId="1" applyNumberFormat="1" applyFont="1" applyFill="1" applyBorder="1" applyAlignment="1" applyProtection="1">
      <alignment horizontal="center" vertical="center" wrapText="1"/>
    </xf>
    <xf numFmtId="167" fontId="5" fillId="7" borderId="15" xfId="1" applyNumberFormat="1" applyFont="1" applyFill="1" applyBorder="1" applyAlignment="1" applyProtection="1">
      <alignment horizontal="center" vertical="center" wrapText="1"/>
    </xf>
    <xf numFmtId="167" fontId="5" fillId="7" borderId="29" xfId="1" applyNumberFormat="1" applyFont="1" applyFill="1" applyBorder="1" applyAlignment="1" applyProtection="1">
      <alignment horizontal="center" vertical="center" wrapText="1"/>
    </xf>
    <xf numFmtId="167" fontId="5" fillId="7" borderId="25" xfId="1" applyNumberFormat="1" applyFont="1" applyFill="1" applyBorder="1" applyAlignment="1" applyProtection="1">
      <alignment horizontal="center" vertical="center" wrapText="1"/>
    </xf>
    <xf numFmtId="167" fontId="5" fillId="7" borderId="30" xfId="1" applyNumberFormat="1" applyFont="1" applyFill="1" applyBorder="1" applyAlignment="1" applyProtection="1">
      <alignment horizontal="center" vertical="center" wrapText="1"/>
    </xf>
    <xf numFmtId="167" fontId="5" fillId="7" borderId="34" xfId="1" applyNumberFormat="1" applyFont="1" applyFill="1" applyBorder="1" applyAlignment="1" applyProtection="1">
      <alignment horizontal="center" vertical="center" wrapText="1"/>
    </xf>
    <xf numFmtId="167" fontId="5" fillId="7" borderId="19" xfId="1" applyNumberFormat="1" applyFont="1" applyFill="1" applyBorder="1" applyAlignment="1" applyProtection="1">
      <alignment horizontal="center" vertical="center" wrapText="1"/>
    </xf>
    <xf numFmtId="167" fontId="24" fillId="6" borderId="10" xfId="1" applyNumberFormat="1" applyFont="1" applyFill="1" applyBorder="1" applyAlignment="1" applyProtection="1">
      <alignment horizontal="center" vertical="center" wrapText="1"/>
    </xf>
    <xf numFmtId="0" fontId="24" fillId="8" borderId="31" xfId="1" applyFont="1" applyFill="1" applyBorder="1" applyAlignment="1" applyProtection="1">
      <alignment horizontal="center" vertical="center" wrapText="1"/>
    </xf>
    <xf numFmtId="167" fontId="24" fillId="10" borderId="31" xfId="1" applyNumberFormat="1" applyFont="1" applyFill="1" applyBorder="1" applyAlignment="1" applyProtection="1">
      <alignment horizontal="center" vertical="center" wrapText="1"/>
    </xf>
    <xf numFmtId="0" fontId="24" fillId="8" borderId="10" xfId="1" applyFont="1" applyFill="1" applyBorder="1" applyAlignment="1" applyProtection="1">
      <alignment horizontal="center" vertical="center" wrapText="1"/>
    </xf>
    <xf numFmtId="3" fontId="21" fillId="2" borderId="25" xfId="1" applyNumberFormat="1" applyFont="1" applyFill="1" applyBorder="1" applyAlignment="1" applyProtection="1">
      <alignment horizontal="center" vertical="center" wrapText="1"/>
    </xf>
    <xf numFmtId="0" fontId="3" fillId="0" borderId="51" xfId="1" applyFont="1" applyBorder="1" applyProtection="1"/>
    <xf numFmtId="0" fontId="3" fillId="0" borderId="51" xfId="1" applyFont="1" applyBorder="1" applyAlignment="1" applyProtection="1">
      <alignment horizontal="center" vertical="center"/>
    </xf>
    <xf numFmtId="3" fontId="3" fillId="2" borderId="51" xfId="1" applyNumberFormat="1" applyFont="1" applyFill="1" applyBorder="1" applyAlignment="1" applyProtection="1">
      <alignment horizontal="center" vertical="center" wrapText="1"/>
    </xf>
    <xf numFmtId="3" fontId="3" fillId="17" borderId="51" xfId="1" applyNumberFormat="1" applyFont="1" applyFill="1" applyBorder="1" applyAlignment="1" applyProtection="1">
      <alignment horizontal="center" vertical="center" wrapText="1"/>
    </xf>
    <xf numFmtId="3" fontId="3" fillId="0" borderId="51" xfId="1" applyNumberFormat="1" applyFont="1" applyBorder="1" applyAlignment="1" applyProtection="1">
      <alignment horizontal="center" wrapText="1"/>
    </xf>
    <xf numFmtId="167" fontId="5" fillId="3" borderId="51" xfId="1" applyNumberFormat="1" applyFont="1" applyFill="1" applyBorder="1" applyAlignment="1" applyProtection="1">
      <alignment horizontal="center" vertical="center" wrapText="1"/>
    </xf>
    <xf numFmtId="3" fontId="3" fillId="4" borderId="51" xfId="1" applyNumberFormat="1" applyFont="1" applyFill="1" applyBorder="1" applyAlignment="1" applyProtection="1">
      <alignment horizontal="center" wrapText="1"/>
    </xf>
    <xf numFmtId="3" fontId="24" fillId="17" borderId="25" xfId="1" applyNumberFormat="1" applyFont="1" applyFill="1" applyBorder="1" applyAlignment="1" applyProtection="1">
      <alignment horizontal="center" vertical="center" wrapText="1"/>
    </xf>
    <xf numFmtId="0" fontId="3" fillId="0" borderId="52" xfId="1" applyFont="1" applyBorder="1" applyProtection="1"/>
    <xf numFmtId="0" fontId="3" fillId="0" borderId="52" xfId="1" applyFont="1" applyBorder="1" applyAlignment="1" applyProtection="1">
      <alignment horizontal="center" vertical="center"/>
    </xf>
    <xf numFmtId="3" fontId="3" fillId="0" borderId="52" xfId="1" applyNumberFormat="1" applyFont="1" applyBorder="1" applyAlignment="1" applyProtection="1">
      <alignment horizontal="center" wrapText="1"/>
    </xf>
    <xf numFmtId="167" fontId="5" fillId="3" borderId="52" xfId="1" applyNumberFormat="1" applyFont="1" applyFill="1" applyBorder="1" applyAlignment="1" applyProtection="1">
      <alignment horizontal="center" vertical="center" wrapText="1"/>
    </xf>
    <xf numFmtId="3" fontId="3" fillId="4" borderId="52" xfId="1" applyNumberFormat="1" applyFont="1" applyFill="1" applyBorder="1" applyAlignment="1" applyProtection="1">
      <alignment horizontal="center" wrapText="1"/>
    </xf>
    <xf numFmtId="167" fontId="5" fillId="7" borderId="52" xfId="1" applyNumberFormat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" fillId="0" borderId="53" xfId="1" applyFont="1" applyBorder="1" applyProtection="1"/>
    <xf numFmtId="0" fontId="3" fillId="0" borderId="54" xfId="1" applyFont="1" applyBorder="1" applyAlignment="1" applyProtection="1">
      <alignment horizontal="center" vertical="center"/>
    </xf>
    <xf numFmtId="3" fontId="3" fillId="2" borderId="54" xfId="1" applyNumberFormat="1" applyFont="1" applyFill="1" applyBorder="1" applyAlignment="1" applyProtection="1">
      <alignment horizontal="center" vertical="center" wrapText="1"/>
    </xf>
    <xf numFmtId="3" fontId="3" fillId="17" borderId="54" xfId="1" applyNumberFormat="1" applyFont="1" applyFill="1" applyBorder="1" applyAlignment="1" applyProtection="1">
      <alignment horizontal="center" vertical="center" wrapText="1"/>
    </xf>
    <xf numFmtId="3" fontId="3" fillId="0" borderId="54" xfId="1" applyNumberFormat="1" applyFont="1" applyBorder="1" applyAlignment="1" applyProtection="1">
      <alignment horizontal="center" wrapText="1"/>
    </xf>
    <xf numFmtId="167" fontId="5" fillId="3" borderId="54" xfId="1" applyNumberFormat="1" applyFont="1" applyFill="1" applyBorder="1" applyAlignment="1" applyProtection="1">
      <alignment horizontal="center" vertical="center" wrapText="1"/>
    </xf>
    <xf numFmtId="3" fontId="3" fillId="4" borderId="54" xfId="1" applyNumberFormat="1" applyFont="1" applyFill="1" applyBorder="1" applyAlignment="1" applyProtection="1">
      <alignment horizontal="center" wrapText="1"/>
    </xf>
    <xf numFmtId="167" fontId="5" fillId="7" borderId="54" xfId="1" applyNumberFormat="1" applyFont="1" applyFill="1" applyBorder="1" applyAlignment="1" applyProtection="1">
      <alignment horizontal="center" vertical="center" wrapText="1"/>
    </xf>
    <xf numFmtId="0" fontId="3" fillId="0" borderId="54" xfId="1" applyFont="1" applyBorder="1" applyProtection="1"/>
    <xf numFmtId="167" fontId="7" fillId="3" borderId="30" xfId="1" applyNumberFormat="1" applyFont="1" applyFill="1" applyBorder="1" applyAlignment="1" applyProtection="1">
      <alignment horizontal="center" vertical="center" wrapText="1"/>
    </xf>
    <xf numFmtId="167" fontId="7" fillId="3" borderId="34" xfId="1" applyNumberFormat="1" applyFont="1" applyFill="1" applyBorder="1" applyAlignment="1" applyProtection="1">
      <alignment horizontal="center" vertical="center" wrapText="1"/>
    </xf>
    <xf numFmtId="3" fontId="4" fillId="0" borderId="34" xfId="1" applyNumberFormat="1" applyFont="1" applyBorder="1" applyAlignment="1" applyProtection="1">
      <alignment horizontal="center" wrapText="1"/>
    </xf>
    <xf numFmtId="3" fontId="4" fillId="0" borderId="30" xfId="1" applyNumberFormat="1" applyFont="1" applyBorder="1" applyAlignment="1" applyProtection="1">
      <alignment horizont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164" fontId="7" fillId="7" borderId="25" xfId="1" applyNumberFormat="1" applyFont="1" applyFill="1" applyBorder="1" applyAlignment="1" applyProtection="1">
      <alignment horizontal="center" vertical="center" wrapText="1"/>
    </xf>
    <xf numFmtId="0" fontId="3" fillId="0" borderId="54" xfId="1" applyFont="1" applyBorder="1"/>
    <xf numFmtId="3" fontId="3" fillId="2" borderId="54" xfId="1" applyNumberFormat="1" applyFont="1" applyFill="1" applyBorder="1" applyAlignment="1">
      <alignment horizontal="center" vertical="center" wrapText="1"/>
    </xf>
    <xf numFmtId="3" fontId="3" fillId="0" borderId="54" xfId="1" applyNumberFormat="1" applyFont="1" applyBorder="1" applyAlignment="1">
      <alignment horizontal="center" wrapText="1"/>
    </xf>
    <xf numFmtId="164" fontId="5" fillId="3" borderId="54" xfId="1" applyNumberFormat="1" applyFont="1" applyFill="1" applyBorder="1" applyAlignment="1">
      <alignment horizontal="center" vertical="center" wrapText="1"/>
    </xf>
    <xf numFmtId="164" fontId="5" fillId="7" borderId="54" xfId="1" applyNumberFormat="1" applyFont="1" applyFill="1" applyBorder="1" applyAlignment="1" applyProtection="1">
      <alignment horizontal="center" vertical="center" wrapText="1"/>
    </xf>
    <xf numFmtId="3" fontId="3" fillId="0" borderId="50" xfId="1" applyNumberFormat="1" applyFont="1" applyBorder="1" applyAlignment="1">
      <alignment horizontal="center" wrapText="1"/>
    </xf>
    <xf numFmtId="0" fontId="4" fillId="0" borderId="25" xfId="1" applyFont="1" applyFill="1" applyBorder="1" applyAlignment="1">
      <alignment vertical="center"/>
    </xf>
    <xf numFmtId="0" fontId="3" fillId="0" borderId="51" xfId="1" applyFont="1" applyBorder="1"/>
    <xf numFmtId="3" fontId="3" fillId="2" borderId="51" xfId="1" applyNumberFormat="1" applyFont="1" applyFill="1" applyBorder="1" applyAlignment="1">
      <alignment horizontal="center" vertical="center" wrapText="1"/>
    </xf>
    <xf numFmtId="3" fontId="3" fillId="0" borderId="51" xfId="1" applyNumberFormat="1" applyFont="1" applyBorder="1" applyAlignment="1">
      <alignment horizontal="center" wrapText="1"/>
    </xf>
    <xf numFmtId="164" fontId="5" fillId="3" borderId="51" xfId="1" applyNumberFormat="1" applyFont="1" applyFill="1" applyBorder="1" applyAlignment="1">
      <alignment horizontal="center" vertical="center" wrapText="1"/>
    </xf>
    <xf numFmtId="164" fontId="5" fillId="7" borderId="51" xfId="1" applyNumberFormat="1" applyFont="1" applyFill="1" applyBorder="1" applyAlignment="1" applyProtection="1">
      <alignment horizontal="center" vertical="center" wrapText="1"/>
    </xf>
    <xf numFmtId="164" fontId="5" fillId="3" borderId="51" xfId="1" applyNumberFormat="1" applyFont="1" applyFill="1" applyBorder="1" applyAlignment="1" applyProtection="1">
      <alignment horizontal="center" vertical="center" wrapText="1"/>
    </xf>
    <xf numFmtId="0" fontId="27" fillId="0" borderId="26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vertical="center"/>
    </xf>
    <xf numFmtId="3" fontId="24" fillId="2" borderId="52" xfId="1" applyNumberFormat="1" applyFont="1" applyFill="1" applyBorder="1" applyAlignment="1" applyProtection="1">
      <alignment horizontal="center" vertical="center" wrapText="1"/>
    </xf>
    <xf numFmtId="3" fontId="24" fillId="17" borderId="52" xfId="1" applyNumberFormat="1" applyFont="1" applyFill="1" applyBorder="1" applyAlignment="1" applyProtection="1">
      <alignment horizontal="center" vertical="center" wrapText="1"/>
    </xf>
    <xf numFmtId="0" fontId="27" fillId="0" borderId="25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horizontal="center" vertical="center"/>
    </xf>
    <xf numFmtId="0" fontId="3" fillId="0" borderId="55" xfId="1" applyFont="1" applyBorder="1"/>
    <xf numFmtId="3" fontId="24" fillId="2" borderId="24" xfId="1" applyNumberFormat="1" applyFont="1" applyFill="1" applyBorder="1" applyAlignment="1">
      <alignment horizontal="center" vertical="center" wrapText="1"/>
    </xf>
    <xf numFmtId="3" fontId="24" fillId="2" borderId="56" xfId="1" applyNumberFormat="1" applyFont="1" applyFill="1" applyBorder="1" applyAlignment="1" applyProtection="1">
      <alignment horizontal="center" vertical="center" wrapText="1"/>
    </xf>
    <xf numFmtId="3" fontId="3" fillId="2" borderId="52" xfId="1" applyNumberFormat="1" applyFont="1" applyFill="1" applyBorder="1" applyAlignment="1" applyProtection="1">
      <alignment horizontal="center" vertical="center" wrapText="1"/>
    </xf>
    <xf numFmtId="3" fontId="3" fillId="17" borderId="52" xfId="1" applyNumberFormat="1" applyFont="1" applyFill="1" applyBorder="1" applyAlignment="1" applyProtection="1">
      <alignment horizontal="center" vertical="center" wrapText="1"/>
    </xf>
    <xf numFmtId="0" fontId="4" fillId="8" borderId="14" xfId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4" fillId="0" borderId="14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horizontal="center" vertical="center"/>
    </xf>
    <xf numFmtId="3" fontId="3" fillId="2" borderId="14" xfId="1" applyNumberFormat="1" applyFont="1" applyFill="1" applyBorder="1" applyAlignment="1" applyProtection="1">
      <alignment horizontal="center" vertical="center" wrapText="1"/>
    </xf>
    <xf numFmtId="3" fontId="3" fillId="17" borderId="14" xfId="1" applyNumberFormat="1" applyFont="1" applyFill="1" applyBorder="1" applyAlignment="1" applyProtection="1">
      <alignment horizontal="center" vertical="center" wrapText="1"/>
    </xf>
    <xf numFmtId="167" fontId="7" fillId="3" borderId="14" xfId="1" applyNumberFormat="1" applyFont="1" applyFill="1" applyBorder="1" applyAlignment="1" applyProtection="1">
      <alignment horizontal="center" vertical="center" wrapText="1"/>
    </xf>
    <xf numFmtId="3" fontId="3" fillId="4" borderId="14" xfId="1" applyNumberFormat="1" applyFont="1" applyFill="1" applyBorder="1" applyAlignment="1" applyProtection="1">
      <alignment horizontal="center" vertical="center" wrapText="1"/>
    </xf>
    <xf numFmtId="167" fontId="5" fillId="7" borderId="14" xfId="1" applyNumberFormat="1" applyFont="1" applyFill="1" applyBorder="1" applyAlignment="1" applyProtection="1">
      <alignment horizontal="center" vertical="center" wrapText="1"/>
    </xf>
    <xf numFmtId="3" fontId="3" fillId="2" borderId="38" xfId="1" applyNumberFormat="1" applyFont="1" applyFill="1" applyBorder="1" applyAlignment="1" applyProtection="1">
      <alignment horizontal="center" vertical="center" wrapText="1"/>
    </xf>
    <xf numFmtId="3" fontId="3" fillId="17" borderId="38" xfId="1" applyNumberFormat="1" applyFont="1" applyFill="1" applyBorder="1" applyAlignment="1" applyProtection="1">
      <alignment horizontal="center" vertical="center" wrapText="1"/>
    </xf>
    <xf numFmtId="167" fontId="7" fillId="3" borderId="38" xfId="1" applyNumberFormat="1" applyFont="1" applyFill="1" applyBorder="1" applyAlignment="1" applyProtection="1">
      <alignment horizontal="center" vertical="center" wrapText="1"/>
    </xf>
    <xf numFmtId="3" fontId="3" fillId="4" borderId="38" xfId="1" applyNumberFormat="1" applyFont="1" applyFill="1" applyBorder="1" applyAlignment="1" applyProtection="1">
      <alignment horizontal="center" vertical="center" wrapText="1"/>
    </xf>
    <xf numFmtId="167" fontId="5" fillId="7" borderId="38" xfId="1" applyNumberFormat="1" applyFont="1" applyFill="1" applyBorder="1" applyAlignment="1" applyProtection="1">
      <alignment horizontal="center" vertical="center" wrapText="1"/>
    </xf>
    <xf numFmtId="0" fontId="3" fillId="0" borderId="38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168" fontId="0" fillId="0" borderId="0" xfId="0" applyNumberFormat="1" applyProtection="1"/>
    <xf numFmtId="168" fontId="24" fillId="8" borderId="31" xfId="1" applyNumberFormat="1" applyFont="1" applyFill="1" applyBorder="1" applyAlignment="1" applyProtection="1">
      <alignment horizontal="center" vertical="center" wrapText="1"/>
    </xf>
    <xf numFmtId="168" fontId="4" fillId="0" borderId="26" xfId="1" applyNumberFormat="1" applyFont="1" applyBorder="1" applyAlignment="1" applyProtection="1">
      <alignment horizontal="center" vertical="center" wrapText="1"/>
    </xf>
    <xf numFmtId="168" fontId="4" fillId="0" borderId="25" xfId="1" applyNumberFormat="1" applyFont="1" applyBorder="1" applyAlignment="1" applyProtection="1">
      <alignment horizontal="center" vertical="center" wrapText="1"/>
    </xf>
    <xf numFmtId="168" fontId="4" fillId="0" borderId="14" xfId="1" applyNumberFormat="1" applyFont="1" applyBorder="1" applyAlignment="1" applyProtection="1">
      <alignment horizontal="center" vertical="center" wrapText="1"/>
    </xf>
    <xf numFmtId="168" fontId="3" fillId="0" borderId="38" xfId="1" applyNumberFormat="1" applyFont="1" applyBorder="1" applyAlignment="1" applyProtection="1">
      <alignment horizontal="center" vertical="center" wrapText="1"/>
    </xf>
    <xf numFmtId="168" fontId="3" fillId="0" borderId="52" xfId="1" applyNumberFormat="1" applyFont="1" applyBorder="1" applyAlignment="1" applyProtection="1">
      <alignment horizontal="center" wrapText="1"/>
    </xf>
    <xf numFmtId="168" fontId="3" fillId="0" borderId="51" xfId="1" applyNumberFormat="1" applyFont="1" applyBorder="1" applyAlignment="1" applyProtection="1">
      <alignment horizontal="center" wrapText="1"/>
    </xf>
    <xf numFmtId="168" fontId="4" fillId="0" borderId="1" xfId="1" applyNumberFormat="1" applyFont="1" applyBorder="1" applyAlignment="1" applyProtection="1">
      <alignment horizontal="center" vertical="center" wrapText="1"/>
    </xf>
    <xf numFmtId="168" fontId="3" fillId="0" borderId="9" xfId="1" applyNumberFormat="1" applyFont="1" applyBorder="1" applyAlignment="1" applyProtection="1">
      <alignment horizontal="center" wrapText="1"/>
    </xf>
    <xf numFmtId="168" fontId="3" fillId="0" borderId="54" xfId="1" applyNumberFormat="1" applyFont="1" applyBorder="1" applyAlignment="1" applyProtection="1">
      <alignment horizontal="center" wrapText="1"/>
    </xf>
    <xf numFmtId="168" fontId="4" fillId="8" borderId="15" xfId="1" applyNumberFormat="1" applyFont="1" applyFill="1" applyBorder="1" applyAlignment="1" applyProtection="1">
      <alignment horizontal="center" vertical="center"/>
    </xf>
    <xf numFmtId="168" fontId="4" fillId="8" borderId="29" xfId="1" applyNumberFormat="1" applyFont="1" applyFill="1" applyBorder="1" applyAlignment="1" applyProtection="1">
      <alignment horizontal="center" vertical="center"/>
    </xf>
    <xf numFmtId="168" fontId="4" fillId="0" borderId="4" xfId="1" applyNumberFormat="1" applyFont="1" applyBorder="1" applyAlignment="1" applyProtection="1">
      <alignment horizontal="center" vertical="center" wrapText="1"/>
    </xf>
    <xf numFmtId="168" fontId="4" fillId="0" borderId="15" xfId="1" applyNumberFormat="1" applyFont="1" applyBorder="1" applyAlignment="1" applyProtection="1">
      <alignment horizontal="center" vertical="center" wrapText="1"/>
    </xf>
    <xf numFmtId="168" fontId="4" fillId="0" borderId="34" xfId="1" applyNumberFormat="1" applyFont="1" applyBorder="1" applyAlignment="1" applyProtection="1">
      <alignment horizontal="center" vertical="center" wrapText="1"/>
    </xf>
    <xf numFmtId="168" fontId="4" fillId="0" borderId="34" xfId="1" applyNumberFormat="1" applyFont="1" applyBorder="1" applyAlignment="1" applyProtection="1">
      <alignment horizontal="center" wrapText="1"/>
    </xf>
    <xf numFmtId="168" fontId="4" fillId="0" borderId="30" xfId="1" applyNumberFormat="1" applyFont="1" applyBorder="1" applyAlignment="1" applyProtection="1">
      <alignment horizontal="center" wrapText="1"/>
    </xf>
    <xf numFmtId="168" fontId="3" fillId="0" borderId="19" xfId="1" applyNumberFormat="1" applyFont="1" applyBorder="1" applyAlignment="1" applyProtection="1">
      <alignment horizontal="center" wrapText="1"/>
    </xf>
    <xf numFmtId="168" fontId="4" fillId="0" borderId="28" xfId="1" applyNumberFormat="1" applyFont="1" applyBorder="1" applyAlignment="1" applyProtection="1">
      <alignment horizontal="center" vertical="center" wrapText="1"/>
    </xf>
    <xf numFmtId="168" fontId="24" fillId="8" borderId="10" xfId="1" applyNumberFormat="1" applyFont="1" applyFill="1" applyBorder="1" applyAlignment="1" applyProtection="1">
      <alignment horizontal="center" vertical="center" wrapText="1"/>
    </xf>
    <xf numFmtId="168" fontId="1" fillId="0" borderId="0" xfId="1" applyNumberFormat="1" applyProtection="1"/>
    <xf numFmtId="167" fontId="5" fillId="7" borderId="51" xfId="1" applyNumberFormat="1" applyFont="1" applyFill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3" fillId="0" borderId="51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wrapText="1"/>
    </xf>
    <xf numFmtId="167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0" borderId="57" xfId="1" applyFont="1" applyBorder="1" applyAlignment="1" applyProtection="1">
      <alignment vertical="center"/>
    </xf>
    <xf numFmtId="0" fontId="3" fillId="8" borderId="59" xfId="1" applyFont="1" applyFill="1" applyBorder="1" applyAlignment="1" applyProtection="1">
      <alignment horizontal="center" vertical="center"/>
    </xf>
    <xf numFmtId="0" fontId="22" fillId="8" borderId="60" xfId="1" applyFont="1" applyFill="1" applyBorder="1" applyAlignment="1" applyProtection="1">
      <alignment horizontal="center" vertical="center" wrapText="1"/>
    </xf>
    <xf numFmtId="0" fontId="22" fillId="2" borderId="60" xfId="1" applyFont="1" applyFill="1" applyBorder="1" applyAlignment="1" applyProtection="1">
      <alignment horizontal="center" vertical="center" wrapText="1"/>
    </xf>
    <xf numFmtId="0" fontId="3" fillId="17" borderId="60" xfId="1" applyFont="1" applyFill="1" applyBorder="1" applyAlignment="1" applyProtection="1">
      <alignment horizontal="center" vertical="center" wrapText="1"/>
    </xf>
    <xf numFmtId="0" fontId="24" fillId="8" borderId="60" xfId="1" applyFont="1" applyFill="1" applyBorder="1" applyAlignment="1" applyProtection="1">
      <alignment horizontal="center" vertical="center" wrapText="1"/>
    </xf>
    <xf numFmtId="167" fontId="24" fillId="10" borderId="60" xfId="1" applyNumberFormat="1" applyFont="1" applyFill="1" applyBorder="1" applyAlignment="1" applyProtection="1">
      <alignment horizontal="center" vertical="center" wrapText="1"/>
    </xf>
    <xf numFmtId="0" fontId="24" fillId="6" borderId="60" xfId="1" applyFont="1" applyFill="1" applyBorder="1" applyAlignment="1" applyProtection="1">
      <alignment horizontal="center" vertical="center" wrapText="1"/>
    </xf>
    <xf numFmtId="167" fontId="24" fillId="6" borderId="60" xfId="1" applyNumberFormat="1" applyFont="1" applyFill="1" applyBorder="1" applyAlignment="1" applyProtection="1">
      <alignment horizontal="center" vertical="center" wrapText="1"/>
    </xf>
    <xf numFmtId="0" fontId="4" fillId="0" borderId="61" xfId="1" applyFont="1" applyBorder="1" applyAlignment="1" applyProtection="1">
      <alignment vertical="center"/>
    </xf>
    <xf numFmtId="0" fontId="4" fillId="0" borderId="62" xfId="1" applyFont="1" applyBorder="1" applyAlignment="1" applyProtection="1">
      <alignment vertical="center"/>
    </xf>
    <xf numFmtId="0" fontId="3" fillId="22" borderId="63" xfId="1" applyFont="1" applyFill="1" applyBorder="1" applyAlignment="1" applyProtection="1">
      <alignment horizontal="center"/>
    </xf>
    <xf numFmtId="0" fontId="3" fillId="22" borderId="51" xfId="1" applyFont="1" applyFill="1" applyBorder="1" applyAlignment="1" applyProtection="1">
      <alignment horizontal="center" vertical="center"/>
    </xf>
    <xf numFmtId="3" fontId="3" fillId="23" borderId="51" xfId="1" applyNumberFormat="1" applyFont="1" applyFill="1" applyBorder="1" applyAlignment="1" applyProtection="1">
      <alignment horizontal="center" vertical="center" wrapText="1"/>
    </xf>
    <xf numFmtId="3" fontId="3" fillId="22" borderId="51" xfId="1" applyNumberFormat="1" applyFont="1" applyFill="1" applyBorder="1" applyAlignment="1" applyProtection="1">
      <alignment horizontal="center" wrapText="1"/>
    </xf>
    <xf numFmtId="167" fontId="5" fillId="24" borderId="51" xfId="1" applyNumberFormat="1" applyFont="1" applyFill="1" applyBorder="1" applyAlignment="1" applyProtection="1">
      <alignment horizontal="center" vertical="center" wrapText="1"/>
    </xf>
    <xf numFmtId="0" fontId="4" fillId="0" borderId="64" xfId="1" applyFont="1" applyBorder="1" applyAlignment="1" applyProtection="1">
      <alignment vertical="center"/>
    </xf>
    <xf numFmtId="0" fontId="4" fillId="0" borderId="65" xfId="1" applyFont="1" applyBorder="1" applyAlignment="1" applyProtection="1">
      <alignment horizontal="center" vertical="center"/>
    </xf>
    <xf numFmtId="3" fontId="3" fillId="2" borderId="65" xfId="1" applyNumberFormat="1" applyFont="1" applyFill="1" applyBorder="1" applyAlignment="1" applyProtection="1">
      <alignment horizontal="center" vertical="center" wrapText="1"/>
    </xf>
    <xf numFmtId="3" fontId="3" fillId="17" borderId="65" xfId="1" applyNumberFormat="1" applyFont="1" applyFill="1" applyBorder="1" applyAlignment="1" applyProtection="1">
      <alignment horizontal="center" vertical="center" wrapText="1"/>
    </xf>
    <xf numFmtId="3" fontId="4" fillId="0" borderId="65" xfId="1" applyNumberFormat="1" applyFont="1" applyBorder="1" applyAlignment="1" applyProtection="1">
      <alignment horizontal="center" vertical="center" wrapText="1"/>
    </xf>
    <xf numFmtId="167" fontId="7" fillId="3" borderId="65" xfId="1" applyNumberFormat="1" applyFont="1" applyFill="1" applyBorder="1" applyAlignment="1" applyProtection="1">
      <alignment horizontal="center" vertical="center" wrapText="1"/>
    </xf>
    <xf numFmtId="3" fontId="3" fillId="4" borderId="65" xfId="1" applyNumberFormat="1" applyFont="1" applyFill="1" applyBorder="1" applyAlignment="1" applyProtection="1">
      <alignment horizontal="center" vertical="center" wrapText="1"/>
    </xf>
    <xf numFmtId="167" fontId="5" fillId="7" borderId="65" xfId="1" applyNumberFormat="1" applyFont="1" applyFill="1" applyBorder="1" applyAlignment="1" applyProtection="1">
      <alignment horizontal="center" vertical="center" wrapText="1"/>
    </xf>
    <xf numFmtId="0" fontId="4" fillId="0" borderId="66" xfId="1" applyFont="1" applyBorder="1" applyAlignment="1" applyProtection="1">
      <alignment vertical="center"/>
    </xf>
    <xf numFmtId="0" fontId="4" fillId="0" borderId="67" xfId="1" applyFont="1" applyBorder="1" applyAlignment="1" applyProtection="1">
      <alignment horizontal="center" vertical="center"/>
    </xf>
    <xf numFmtId="3" fontId="3" fillId="2" borderId="67" xfId="1" applyNumberFormat="1" applyFont="1" applyFill="1" applyBorder="1" applyAlignment="1" applyProtection="1">
      <alignment horizontal="center" vertical="center" wrapText="1"/>
    </xf>
    <xf numFmtId="3" fontId="3" fillId="17" borderId="67" xfId="1" applyNumberFormat="1" applyFont="1" applyFill="1" applyBorder="1" applyAlignment="1" applyProtection="1">
      <alignment horizontal="center" vertical="center" wrapText="1"/>
    </xf>
    <xf numFmtId="3" fontId="4" fillId="0" borderId="67" xfId="1" applyNumberFormat="1" applyFont="1" applyBorder="1" applyAlignment="1" applyProtection="1">
      <alignment horizontal="center" vertical="center" wrapText="1"/>
    </xf>
    <xf numFmtId="167" fontId="7" fillId="3" borderId="67" xfId="1" applyNumberFormat="1" applyFont="1" applyFill="1" applyBorder="1" applyAlignment="1" applyProtection="1">
      <alignment horizontal="center" vertical="center" wrapText="1"/>
    </xf>
    <xf numFmtId="3" fontId="3" fillId="4" borderId="67" xfId="1" applyNumberFormat="1" applyFont="1" applyFill="1" applyBorder="1" applyAlignment="1" applyProtection="1">
      <alignment horizontal="center" vertical="center" wrapText="1"/>
    </xf>
    <xf numFmtId="167" fontId="5" fillId="7" borderId="67" xfId="1" applyNumberFormat="1" applyFont="1" applyFill="1" applyBorder="1" applyAlignment="1" applyProtection="1">
      <alignment horizontal="center" vertical="center" wrapText="1"/>
    </xf>
    <xf numFmtId="0" fontId="4" fillId="0" borderId="68" xfId="1" applyFont="1" applyBorder="1" applyAlignment="1" applyProtection="1">
      <alignment vertical="center"/>
    </xf>
    <xf numFmtId="0" fontId="4" fillId="0" borderId="69" xfId="1" applyFont="1" applyBorder="1" applyAlignment="1" applyProtection="1">
      <alignment horizontal="center" vertical="center"/>
    </xf>
    <xf numFmtId="3" fontId="3" fillId="2" borderId="69" xfId="1" applyNumberFormat="1" applyFont="1" applyFill="1" applyBorder="1" applyAlignment="1" applyProtection="1">
      <alignment horizontal="center" vertical="center" wrapText="1"/>
    </xf>
    <xf numFmtId="3" fontId="3" fillId="17" borderId="69" xfId="1" applyNumberFormat="1" applyFont="1" applyFill="1" applyBorder="1" applyAlignment="1" applyProtection="1">
      <alignment horizontal="center" vertical="center" wrapText="1"/>
    </xf>
    <xf numFmtId="3" fontId="4" fillId="0" borderId="69" xfId="1" applyNumberFormat="1" applyFont="1" applyBorder="1" applyAlignment="1" applyProtection="1">
      <alignment horizontal="center" vertical="center" wrapText="1"/>
    </xf>
    <xf numFmtId="167" fontId="7" fillId="3" borderId="69" xfId="1" applyNumberFormat="1" applyFont="1" applyFill="1" applyBorder="1" applyAlignment="1" applyProtection="1">
      <alignment horizontal="center" vertical="center" wrapText="1"/>
    </xf>
    <xf numFmtId="3" fontId="3" fillId="4" borderId="69" xfId="1" applyNumberFormat="1" applyFont="1" applyFill="1" applyBorder="1" applyAlignment="1" applyProtection="1">
      <alignment horizontal="center" vertical="center" wrapText="1"/>
    </xf>
    <xf numFmtId="167" fontId="5" fillId="7" borderId="69" xfId="1" applyNumberFormat="1" applyFont="1" applyFill="1" applyBorder="1" applyAlignment="1" applyProtection="1">
      <alignment horizontal="center" vertical="center" wrapText="1"/>
    </xf>
    <xf numFmtId="167" fontId="5" fillId="7" borderId="50" xfId="1" applyNumberFormat="1" applyFont="1" applyFill="1" applyBorder="1" applyAlignment="1" applyProtection="1">
      <alignment horizontal="center" vertical="center" wrapText="1"/>
    </xf>
    <xf numFmtId="0" fontId="3" fillId="4" borderId="70" xfId="1" applyFont="1" applyFill="1" applyBorder="1" applyAlignment="1" applyProtection="1">
      <alignment horizontal="center" vertical="center"/>
    </xf>
    <xf numFmtId="0" fontId="3" fillId="4" borderId="50" xfId="1" applyFont="1" applyFill="1" applyBorder="1" applyAlignment="1" applyProtection="1">
      <alignment horizontal="center" vertical="center"/>
    </xf>
    <xf numFmtId="0" fontId="4" fillId="0" borderId="72" xfId="1" applyFont="1" applyBorder="1" applyAlignment="1" applyProtection="1">
      <alignment vertical="center"/>
    </xf>
    <xf numFmtId="0" fontId="4" fillId="0" borderId="73" xfId="1" applyFont="1" applyBorder="1" applyAlignment="1" applyProtection="1">
      <alignment horizontal="center" vertical="center"/>
    </xf>
    <xf numFmtId="3" fontId="3" fillId="2" borderId="73" xfId="1" applyNumberFormat="1" applyFont="1" applyFill="1" applyBorder="1" applyAlignment="1" applyProtection="1">
      <alignment horizontal="center" vertical="center" wrapText="1"/>
    </xf>
    <xf numFmtId="3" fontId="3" fillId="17" borderId="73" xfId="1" applyNumberFormat="1" applyFont="1" applyFill="1" applyBorder="1" applyAlignment="1" applyProtection="1">
      <alignment horizontal="center" vertical="center" wrapText="1"/>
    </xf>
    <xf numFmtId="3" fontId="4" fillId="0" borderId="73" xfId="1" applyNumberFormat="1" applyFont="1" applyBorder="1" applyAlignment="1" applyProtection="1">
      <alignment horizontal="center" vertical="center" wrapText="1"/>
    </xf>
    <xf numFmtId="167" fontId="7" fillId="3" borderId="73" xfId="1" applyNumberFormat="1" applyFont="1" applyFill="1" applyBorder="1" applyAlignment="1" applyProtection="1">
      <alignment horizontal="center" vertical="center" wrapText="1"/>
    </xf>
    <xf numFmtId="3" fontId="3" fillId="4" borderId="73" xfId="1" applyNumberFormat="1" applyFont="1" applyFill="1" applyBorder="1" applyAlignment="1" applyProtection="1">
      <alignment horizontal="center" vertical="center" wrapText="1"/>
    </xf>
    <xf numFmtId="167" fontId="5" fillId="7" borderId="73" xfId="1" applyNumberFormat="1" applyFont="1" applyFill="1" applyBorder="1" applyAlignment="1" applyProtection="1">
      <alignment horizontal="center" vertical="center" wrapText="1"/>
    </xf>
    <xf numFmtId="0" fontId="4" fillId="0" borderId="74" xfId="1" applyFont="1" applyBorder="1" applyAlignment="1" applyProtection="1">
      <alignment vertical="center"/>
    </xf>
    <xf numFmtId="0" fontId="4" fillId="0" borderId="75" xfId="1" applyFont="1" applyBorder="1" applyAlignment="1" applyProtection="1">
      <alignment horizontal="center" vertical="center"/>
    </xf>
    <xf numFmtId="3" fontId="3" fillId="2" borderId="75" xfId="1" applyNumberFormat="1" applyFont="1" applyFill="1" applyBorder="1" applyAlignment="1" applyProtection="1">
      <alignment horizontal="center" vertical="center" wrapText="1"/>
    </xf>
    <xf numFmtId="3" fontId="3" fillId="17" borderId="75" xfId="1" applyNumberFormat="1" applyFont="1" applyFill="1" applyBorder="1" applyAlignment="1" applyProtection="1">
      <alignment horizontal="center" vertical="center" wrapText="1"/>
    </xf>
    <xf numFmtId="3" fontId="4" fillId="0" borderId="75" xfId="1" applyNumberFormat="1" applyFont="1" applyBorder="1" applyAlignment="1" applyProtection="1">
      <alignment horizontal="center" vertical="center" wrapText="1"/>
    </xf>
    <xf numFmtId="167" fontId="7" fillId="3" borderId="75" xfId="1" applyNumberFormat="1" applyFont="1" applyFill="1" applyBorder="1" applyAlignment="1" applyProtection="1">
      <alignment horizontal="center" vertical="center" wrapText="1"/>
    </xf>
    <xf numFmtId="3" fontId="3" fillId="4" borderId="75" xfId="1" applyNumberFormat="1" applyFont="1" applyFill="1" applyBorder="1" applyAlignment="1" applyProtection="1">
      <alignment horizontal="center" vertical="center" wrapText="1"/>
    </xf>
    <xf numFmtId="167" fontId="5" fillId="7" borderId="75" xfId="1" applyNumberFormat="1" applyFont="1" applyFill="1" applyBorder="1" applyAlignment="1" applyProtection="1">
      <alignment horizontal="center" vertical="center" wrapText="1"/>
    </xf>
    <xf numFmtId="0" fontId="4" fillId="0" borderId="76" xfId="1" applyFont="1" applyBorder="1" applyAlignment="1" applyProtection="1">
      <alignment vertical="center"/>
    </xf>
    <xf numFmtId="0" fontId="4" fillId="0" borderId="77" xfId="1" applyFont="1" applyBorder="1" applyAlignment="1" applyProtection="1">
      <alignment horizontal="center" vertical="center"/>
    </xf>
    <xf numFmtId="3" fontId="3" fillId="2" borderId="77" xfId="1" applyNumberFormat="1" applyFont="1" applyFill="1" applyBorder="1" applyAlignment="1" applyProtection="1">
      <alignment horizontal="center" vertical="center" wrapText="1"/>
    </xf>
    <xf numFmtId="3" fontId="3" fillId="17" borderId="77" xfId="1" applyNumberFormat="1" applyFont="1" applyFill="1" applyBorder="1" applyAlignment="1" applyProtection="1">
      <alignment horizontal="center" vertical="center" wrapText="1"/>
    </xf>
    <xf numFmtId="3" fontId="4" fillId="0" borderId="77" xfId="1" applyNumberFormat="1" applyFont="1" applyBorder="1" applyAlignment="1" applyProtection="1">
      <alignment horizontal="center" vertical="center" wrapText="1"/>
    </xf>
    <xf numFmtId="167" fontId="7" fillId="3" borderId="77" xfId="1" applyNumberFormat="1" applyFont="1" applyFill="1" applyBorder="1" applyAlignment="1" applyProtection="1">
      <alignment horizontal="center" vertical="center" wrapText="1"/>
    </xf>
    <xf numFmtId="3" fontId="3" fillId="4" borderId="77" xfId="1" applyNumberFormat="1" applyFont="1" applyFill="1" applyBorder="1" applyAlignment="1" applyProtection="1">
      <alignment horizontal="center" vertical="center" wrapText="1"/>
    </xf>
    <xf numFmtId="167" fontId="5" fillId="7" borderId="77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Protection="1"/>
    <xf numFmtId="166" fontId="24" fillId="8" borderId="10" xfId="1" applyNumberFormat="1" applyFont="1" applyFill="1" applyBorder="1" applyAlignment="1" applyProtection="1">
      <alignment horizontal="center" vertical="center" wrapText="1"/>
    </xf>
    <xf numFmtId="166" fontId="4" fillId="0" borderId="4" xfId="1" applyNumberFormat="1" applyFont="1" applyBorder="1" applyAlignment="1" applyProtection="1">
      <alignment horizontal="center" vertical="center" wrapText="1"/>
    </xf>
    <xf numFmtId="166" fontId="4" fillId="0" borderId="28" xfId="1" applyNumberFormat="1" applyFont="1" applyBorder="1" applyAlignment="1" applyProtection="1">
      <alignment horizontal="center" vertical="center" wrapText="1"/>
    </xf>
    <xf numFmtId="166" fontId="3" fillId="0" borderId="9" xfId="1" applyNumberFormat="1" applyFont="1" applyBorder="1" applyAlignment="1" applyProtection="1">
      <alignment horizontal="center" wrapText="1"/>
    </xf>
    <xf numFmtId="166" fontId="4" fillId="0" borderId="23" xfId="1" applyNumberFormat="1" applyFont="1" applyBorder="1" applyAlignment="1" applyProtection="1">
      <alignment horizontal="center" vertical="center" wrapText="1"/>
    </xf>
    <xf numFmtId="166" fontId="4" fillId="0" borderId="25" xfId="1" applyNumberFormat="1" applyFont="1" applyBorder="1" applyAlignment="1" applyProtection="1">
      <alignment horizontal="center" vertical="center" wrapText="1"/>
    </xf>
    <xf numFmtId="166" fontId="3" fillId="0" borderId="51" xfId="1" applyNumberFormat="1" applyFont="1" applyBorder="1" applyAlignment="1" applyProtection="1">
      <alignment horizontal="center" wrapText="1"/>
    </xf>
    <xf numFmtId="166" fontId="4" fillId="0" borderId="1" xfId="1" applyNumberFormat="1" applyFont="1" applyBorder="1" applyAlignment="1" applyProtection="1">
      <alignment horizontal="center" vertical="center" wrapText="1"/>
    </xf>
    <xf numFmtId="166" fontId="4" fillId="0" borderId="11" xfId="1" applyNumberFormat="1" applyFont="1" applyBorder="1" applyAlignment="1" applyProtection="1">
      <alignment horizontal="center" vertical="center" wrapText="1"/>
    </xf>
    <xf numFmtId="166" fontId="3" fillId="0" borderId="52" xfId="1" applyNumberFormat="1" applyFont="1" applyBorder="1" applyAlignment="1" applyProtection="1">
      <alignment horizontal="center" wrapText="1"/>
    </xf>
    <xf numFmtId="166" fontId="3" fillId="0" borderId="54" xfId="1" applyNumberFormat="1" applyFont="1" applyBorder="1" applyAlignment="1" applyProtection="1">
      <alignment horizontal="center" wrapText="1"/>
    </xf>
    <xf numFmtId="166" fontId="4" fillId="8" borderId="15" xfId="1" applyNumberFormat="1" applyFont="1" applyFill="1" applyBorder="1" applyAlignment="1" applyProtection="1">
      <alignment horizontal="center" vertical="center"/>
    </xf>
    <xf numFmtId="166" fontId="4" fillId="8" borderId="29" xfId="1" applyNumberFormat="1" applyFont="1" applyFill="1" applyBorder="1" applyAlignment="1" applyProtection="1">
      <alignment horizontal="center" vertical="center"/>
    </xf>
    <xf numFmtId="166" fontId="4" fillId="0" borderId="29" xfId="1" applyNumberFormat="1" applyFont="1" applyBorder="1" applyAlignment="1" applyProtection="1">
      <alignment horizontal="center" vertical="center" wrapText="1"/>
    </xf>
    <xf numFmtId="166" fontId="4" fillId="0" borderId="15" xfId="1" applyNumberFormat="1" applyFont="1" applyBorder="1" applyAlignment="1" applyProtection="1">
      <alignment horizontal="center" vertical="center" wrapText="1"/>
    </xf>
    <xf numFmtId="166" fontId="4" fillId="0" borderId="30" xfId="1" applyNumberFormat="1" applyFont="1" applyBorder="1" applyAlignment="1" applyProtection="1">
      <alignment horizontal="center" vertical="center" wrapText="1"/>
    </xf>
    <xf numFmtId="166" fontId="4" fillId="0" borderId="34" xfId="1" applyNumberFormat="1" applyFont="1" applyBorder="1" applyAlignment="1" applyProtection="1">
      <alignment horizontal="center" vertical="center" wrapText="1"/>
    </xf>
    <xf numFmtId="166" fontId="4" fillId="0" borderId="34" xfId="1" applyNumberFormat="1" applyFont="1" applyBorder="1" applyAlignment="1" applyProtection="1">
      <alignment horizontal="center" wrapText="1"/>
    </xf>
    <xf numFmtId="166" fontId="4" fillId="0" borderId="30" xfId="1" applyNumberFormat="1" applyFont="1" applyBorder="1" applyAlignment="1" applyProtection="1">
      <alignment horizontal="center" wrapText="1"/>
    </xf>
    <xf numFmtId="166" fontId="3" fillId="0" borderId="19" xfId="1" applyNumberFormat="1" applyFont="1" applyBorder="1" applyAlignment="1" applyProtection="1">
      <alignment horizontal="center" wrapText="1"/>
    </xf>
    <xf numFmtId="166" fontId="24" fillId="8" borderId="31" xfId="1" applyNumberFormat="1" applyFont="1" applyFill="1" applyBorder="1" applyAlignment="1" applyProtection="1">
      <alignment horizontal="center" vertical="center" wrapText="1"/>
    </xf>
    <xf numFmtId="166" fontId="1" fillId="0" borderId="0" xfId="1" applyNumberFormat="1" applyProtection="1"/>
    <xf numFmtId="0" fontId="11" fillId="0" borderId="89" xfId="4" applyFont="1" applyBorder="1" applyAlignment="1">
      <alignment horizontal="center" vertical="center" wrapText="1"/>
    </xf>
    <xf numFmtId="0" fontId="11" fillId="0" borderId="90" xfId="4" applyFont="1" applyBorder="1" applyAlignment="1">
      <alignment horizontal="center" vertical="center"/>
    </xf>
    <xf numFmtId="0" fontId="9" fillId="0" borderId="91" xfId="4" applyBorder="1" applyAlignment="1">
      <alignment horizontal="left" vertical="center" wrapText="1"/>
    </xf>
    <xf numFmtId="0" fontId="9" fillId="11" borderId="92" xfId="4" applyFill="1" applyBorder="1" applyAlignment="1">
      <alignment horizontal="left" vertical="center"/>
    </xf>
    <xf numFmtId="165" fontId="9" fillId="11" borderId="93" xfId="4" applyNumberFormat="1" applyFill="1" applyBorder="1" applyAlignment="1">
      <alignment horizontal="left" vertical="center"/>
    </xf>
    <xf numFmtId="0" fontId="9" fillId="0" borderId="92" xfId="4" applyFill="1" applyBorder="1" applyAlignment="1">
      <alignment horizontal="center" vertical="center"/>
    </xf>
    <xf numFmtId="165" fontId="0" fillId="12" borderId="93" xfId="5" applyNumberFormat="1" applyFont="1" applyFill="1" applyBorder="1" applyAlignment="1">
      <alignment horizontal="left" vertical="center"/>
    </xf>
    <xf numFmtId="165" fontId="9" fillId="12" borderId="93" xfId="4" applyNumberFormat="1" applyFill="1" applyBorder="1" applyAlignment="1">
      <alignment horizontal="left" vertical="center"/>
    </xf>
    <xf numFmtId="0" fontId="9" fillId="0" borderId="92" xfId="4" applyFill="1" applyBorder="1" applyAlignment="1">
      <alignment horizontal="left" vertical="center"/>
    </xf>
    <xf numFmtId="165" fontId="0" fillId="12" borderId="94" xfId="5" applyNumberFormat="1" applyFont="1" applyFill="1" applyBorder="1" applyAlignment="1">
      <alignment horizontal="left" vertical="center"/>
    </xf>
    <xf numFmtId="0" fontId="9" fillId="25" borderId="92" xfId="4" applyFill="1" applyBorder="1" applyAlignment="1">
      <alignment horizontal="left" vertical="center"/>
    </xf>
    <xf numFmtId="0" fontId="9" fillId="0" borderId="95" xfId="4" applyBorder="1" applyAlignment="1">
      <alignment horizontal="left" vertical="center" wrapText="1"/>
    </xf>
    <xf numFmtId="0" fontId="9" fillId="11" borderId="96" xfId="4" applyFill="1" applyBorder="1" applyAlignment="1">
      <alignment horizontal="left" vertical="center"/>
    </xf>
    <xf numFmtId="165" fontId="9" fillId="11" borderId="94" xfId="4" applyNumberFormat="1" applyFill="1" applyBorder="1" applyAlignment="1">
      <alignment horizontal="left" vertical="center"/>
    </xf>
    <xf numFmtId="0" fontId="9" fillId="0" borderId="96" xfId="4" applyFill="1" applyBorder="1" applyAlignment="1">
      <alignment horizontal="left" vertical="center"/>
    </xf>
    <xf numFmtId="165" fontId="0" fillId="11" borderId="93" xfId="5" applyNumberFormat="1" applyFont="1" applyFill="1" applyBorder="1" applyAlignment="1">
      <alignment horizontal="left" vertical="center"/>
    </xf>
    <xf numFmtId="0" fontId="9" fillId="25" borderId="96" xfId="4" applyFill="1" applyBorder="1" applyAlignment="1">
      <alignment horizontal="left" vertical="center"/>
    </xf>
    <xf numFmtId="165" fontId="0" fillId="11" borderId="94" xfId="5" applyNumberFormat="1" applyFont="1" applyFill="1" applyBorder="1" applyAlignment="1">
      <alignment horizontal="left" vertical="center"/>
    </xf>
    <xf numFmtId="165" fontId="9" fillId="12" borderId="94" xfId="4" applyNumberFormat="1" applyFill="1" applyBorder="1" applyAlignment="1">
      <alignment horizontal="left" vertical="center"/>
    </xf>
    <xf numFmtId="0" fontId="11" fillId="0" borderId="97" xfId="4" applyFont="1" applyBorder="1" applyAlignment="1">
      <alignment horizontal="left" vertical="center" wrapText="1"/>
    </xf>
    <xf numFmtId="0" fontId="11" fillId="11" borderId="98" xfId="4" applyFont="1" applyFill="1" applyBorder="1" applyAlignment="1">
      <alignment horizontal="left" vertical="center"/>
    </xf>
    <xf numFmtId="165" fontId="11" fillId="11" borderId="99" xfId="4" applyNumberFormat="1" applyFont="1" applyFill="1" applyBorder="1" applyAlignment="1">
      <alignment horizontal="left" vertical="center"/>
    </xf>
    <xf numFmtId="165" fontId="11" fillId="12" borderId="99" xfId="5" applyNumberFormat="1" applyFont="1" applyFill="1" applyBorder="1" applyAlignment="1">
      <alignment horizontal="left" vertical="center"/>
    </xf>
    <xf numFmtId="165" fontId="11" fillId="12" borderId="99" xfId="4" applyNumberFormat="1" applyFont="1" applyFill="1" applyBorder="1" applyAlignment="1">
      <alignment horizontal="left" vertical="center"/>
    </xf>
    <xf numFmtId="0" fontId="4" fillId="0" borderId="25" xfId="1" applyFont="1" applyBorder="1" applyAlignment="1">
      <alignment vertical="center" wrapText="1"/>
    </xf>
    <xf numFmtId="0" fontId="4" fillId="8" borderId="100" xfId="1" applyFont="1" applyFill="1" applyBorder="1" applyAlignment="1">
      <alignment horizontal="left" vertical="center"/>
    </xf>
    <xf numFmtId="0" fontId="4" fillId="2" borderId="100" xfId="1" applyFont="1" applyFill="1" applyBorder="1" applyAlignment="1">
      <alignment horizontal="center" vertical="center" wrapText="1"/>
    </xf>
    <xf numFmtId="0" fontId="4" fillId="8" borderId="100" xfId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0" fontId="4" fillId="6" borderId="100" xfId="1" applyFont="1" applyFill="1" applyBorder="1" applyAlignment="1" applyProtection="1">
      <alignment horizontal="center" vertical="center"/>
    </xf>
    <xf numFmtId="164" fontId="4" fillId="7" borderId="12" xfId="1" applyNumberFormat="1" applyFont="1" applyFill="1" applyBorder="1" applyAlignment="1" applyProtection="1">
      <alignment horizontal="center" vertical="center" wrapText="1"/>
    </xf>
    <xf numFmtId="166" fontId="4" fillId="0" borderId="101" xfId="1" applyNumberFormat="1" applyFont="1" applyBorder="1" applyAlignment="1" applyProtection="1">
      <alignment horizontal="center" vertical="center" wrapText="1"/>
    </xf>
    <xf numFmtId="167" fontId="7" fillId="3" borderId="101" xfId="1" applyNumberFormat="1" applyFont="1" applyFill="1" applyBorder="1" applyAlignment="1" applyProtection="1">
      <alignment horizontal="center" vertical="center" wrapText="1"/>
    </xf>
    <xf numFmtId="3" fontId="3" fillId="4" borderId="101" xfId="1" applyNumberFormat="1" applyFont="1" applyFill="1" applyBorder="1" applyAlignment="1" applyProtection="1">
      <alignment horizontal="center" vertical="center" wrapText="1"/>
    </xf>
    <xf numFmtId="167" fontId="5" fillId="7" borderId="101" xfId="1" applyNumberFormat="1" applyFont="1" applyFill="1" applyBorder="1" applyAlignment="1" applyProtection="1">
      <alignment horizontal="center" vertical="center" wrapText="1"/>
    </xf>
    <xf numFmtId="0" fontId="4" fillId="14" borderId="12" xfId="1" applyFont="1" applyFill="1" applyBorder="1" applyAlignment="1" applyProtection="1">
      <alignment vertical="center"/>
    </xf>
    <xf numFmtId="0" fontId="4" fillId="14" borderId="12" xfId="1" applyFont="1" applyFill="1" applyBorder="1" applyAlignment="1" applyProtection="1">
      <alignment horizontal="center" vertical="center"/>
    </xf>
    <xf numFmtId="3" fontId="21" fillId="2" borderId="12" xfId="1" applyNumberFormat="1" applyFont="1" applyFill="1" applyBorder="1" applyAlignment="1" applyProtection="1">
      <alignment horizontal="center" vertical="center" wrapText="1"/>
    </xf>
    <xf numFmtId="3" fontId="21" fillId="17" borderId="12" xfId="1" applyNumberFormat="1" applyFont="1" applyFill="1" applyBorder="1" applyAlignment="1" applyProtection="1">
      <alignment horizontal="center" vertical="center" wrapText="1"/>
    </xf>
    <xf numFmtId="166" fontId="4" fillId="0" borderId="12" xfId="1" applyNumberFormat="1" applyFont="1" applyBorder="1" applyAlignment="1" applyProtection="1">
      <alignment horizontal="center" vertical="center" wrapText="1"/>
    </xf>
    <xf numFmtId="167" fontId="7" fillId="3" borderId="12" xfId="1" applyNumberFormat="1" applyFont="1" applyFill="1" applyBorder="1" applyAlignment="1" applyProtection="1">
      <alignment horizontal="center" vertical="center" wrapText="1"/>
    </xf>
    <xf numFmtId="167" fontId="5" fillId="7" borderId="12" xfId="1" applyNumberFormat="1" applyFont="1" applyFill="1" applyBorder="1" applyAlignment="1" applyProtection="1">
      <alignment horizontal="center" vertical="center" wrapText="1"/>
    </xf>
    <xf numFmtId="0" fontId="4" fillId="0" borderId="101" xfId="1" applyFont="1" applyBorder="1" applyAlignment="1" applyProtection="1">
      <alignment vertical="center"/>
    </xf>
    <xf numFmtId="0" fontId="4" fillId="0" borderId="101" xfId="1" applyFont="1" applyBorder="1" applyAlignment="1" applyProtection="1">
      <alignment horizontal="center" vertical="center"/>
    </xf>
    <xf numFmtId="3" fontId="3" fillId="2" borderId="101" xfId="1" applyNumberFormat="1" applyFont="1" applyFill="1" applyBorder="1" applyAlignment="1" applyProtection="1">
      <alignment horizontal="center" vertical="center" wrapText="1"/>
    </xf>
    <xf numFmtId="3" fontId="3" fillId="17" borderId="101" xfId="1" applyNumberFormat="1" applyFont="1" applyFill="1" applyBorder="1" applyAlignment="1" applyProtection="1">
      <alignment horizontal="center" vertical="center" wrapText="1"/>
    </xf>
    <xf numFmtId="166" fontId="3" fillId="0" borderId="52" xfId="1" applyNumberFormat="1" applyFont="1" applyBorder="1" applyAlignment="1" applyProtection="1">
      <alignment horizontal="center" vertical="center" wrapText="1"/>
    </xf>
    <xf numFmtId="3" fontId="3" fillId="4" borderId="52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4" fillId="0" borderId="9" xfId="1" applyNumberFormat="1" applyFont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0" fontId="3" fillId="8" borderId="102" xfId="1" applyFont="1" applyFill="1" applyBorder="1" applyAlignment="1" applyProtection="1">
      <alignment horizontal="center" vertical="center"/>
    </xf>
    <xf numFmtId="0" fontId="24" fillId="2" borderId="102" xfId="1" applyFont="1" applyFill="1" applyBorder="1" applyAlignment="1" applyProtection="1">
      <alignment horizontal="center" vertical="center" wrapText="1"/>
    </xf>
    <xf numFmtId="0" fontId="24" fillId="8" borderId="102" xfId="1" applyFont="1" applyFill="1" applyBorder="1" applyAlignment="1" applyProtection="1">
      <alignment horizontal="center" vertical="center"/>
    </xf>
    <xf numFmtId="0" fontId="24" fillId="10" borderId="102" xfId="1" applyFont="1" applyFill="1" applyBorder="1" applyAlignment="1" applyProtection="1">
      <alignment horizontal="center" vertical="center"/>
    </xf>
    <xf numFmtId="0" fontId="22" fillId="6" borderId="102" xfId="1" applyFont="1" applyFill="1" applyBorder="1" applyAlignment="1" applyProtection="1">
      <alignment horizontal="center" vertical="center" wrapText="1"/>
    </xf>
    <xf numFmtId="164" fontId="19" fillId="0" borderId="0" xfId="24" applyNumberFormat="1" applyFont="1" applyProtection="1"/>
    <xf numFmtId="0" fontId="22" fillId="27" borderId="102" xfId="1" applyFont="1" applyFill="1" applyBorder="1" applyAlignment="1" applyProtection="1">
      <alignment horizontal="center" vertical="center" wrapText="1"/>
    </xf>
    <xf numFmtId="3" fontId="3" fillId="28" borderId="4" xfId="1" applyNumberFormat="1" applyFont="1" applyFill="1" applyBorder="1" applyAlignment="1" applyProtection="1">
      <alignment horizontal="center" vertical="center" wrapText="1"/>
    </xf>
    <xf numFmtId="3" fontId="3" fillId="28" borderId="26" xfId="1" applyNumberFormat="1" applyFont="1" applyFill="1" applyBorder="1" applyAlignment="1" applyProtection="1">
      <alignment horizontal="center" vertical="center" wrapText="1"/>
    </xf>
    <xf numFmtId="3" fontId="3" fillId="28" borderId="28" xfId="1" applyNumberFormat="1" applyFont="1" applyFill="1" applyBorder="1" applyAlignment="1" applyProtection="1">
      <alignment horizontal="center" vertical="center" wrapText="1"/>
    </xf>
    <xf numFmtId="3" fontId="3" fillId="28" borderId="25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0" fontId="3" fillId="0" borderId="70" xfId="1" applyFont="1" applyBorder="1"/>
    <xf numFmtId="3" fontId="3" fillId="2" borderId="50" xfId="1" applyNumberFormat="1" applyFont="1" applyFill="1" applyBorder="1" applyAlignment="1">
      <alignment horizontal="center" vertical="center" wrapText="1"/>
    </xf>
    <xf numFmtId="164" fontId="5" fillId="3" borderId="50" xfId="1" applyNumberFormat="1" applyFont="1" applyFill="1" applyBorder="1" applyAlignment="1">
      <alignment horizontal="center" vertical="center" wrapText="1"/>
    </xf>
    <xf numFmtId="3" fontId="3" fillId="4" borderId="50" xfId="1" applyNumberFormat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vertical="center"/>
    </xf>
    <xf numFmtId="3" fontId="3" fillId="0" borderId="105" xfId="1" applyNumberFormat="1" applyFont="1" applyBorder="1" applyAlignment="1" applyProtection="1">
      <alignment horizontal="center" wrapText="1"/>
    </xf>
    <xf numFmtId="164" fontId="5" fillId="3" borderId="105" xfId="1" applyNumberFormat="1" applyFont="1" applyFill="1" applyBorder="1" applyAlignment="1" applyProtection="1">
      <alignment horizontal="center" vertical="center" wrapText="1"/>
    </xf>
    <xf numFmtId="3" fontId="3" fillId="0" borderId="106" xfId="1" applyNumberFormat="1" applyFont="1" applyBorder="1" applyAlignment="1" applyProtection="1">
      <alignment horizontal="center" wrapText="1"/>
    </xf>
    <xf numFmtId="164" fontId="5" fillId="3" borderId="106" xfId="1" applyNumberFormat="1" applyFont="1" applyFill="1" applyBorder="1" applyAlignment="1" applyProtection="1">
      <alignment horizontal="center" vertical="center" wrapText="1"/>
    </xf>
    <xf numFmtId="0" fontId="3" fillId="8" borderId="70" xfId="1" applyFont="1" applyFill="1" applyBorder="1" applyAlignment="1" applyProtection="1">
      <alignment horizontal="center" vertical="center"/>
    </xf>
    <xf numFmtId="3" fontId="3" fillId="4" borderId="110" xfId="1" applyNumberFormat="1" applyFont="1" applyFill="1" applyBorder="1" applyAlignment="1" applyProtection="1">
      <alignment horizontal="center" wrapText="1"/>
    </xf>
    <xf numFmtId="3" fontId="3" fillId="4" borderId="112" xfId="1" applyNumberFormat="1" applyFont="1" applyFill="1" applyBorder="1" applyAlignment="1" applyProtection="1">
      <alignment horizontal="center" wrapText="1"/>
    </xf>
    <xf numFmtId="3" fontId="3" fillId="4" borderId="114" xfId="1" applyNumberFormat="1" applyFont="1" applyFill="1" applyBorder="1" applyAlignment="1" applyProtection="1">
      <alignment horizontal="center" wrapText="1"/>
    </xf>
    <xf numFmtId="3" fontId="3" fillId="0" borderId="116" xfId="1" applyNumberFormat="1" applyFont="1" applyBorder="1" applyAlignment="1" applyProtection="1">
      <alignment horizontal="center" wrapText="1"/>
    </xf>
    <xf numFmtId="3" fontId="3" fillId="0" borderId="117" xfId="1" applyNumberFormat="1" applyFont="1" applyBorder="1" applyAlignment="1" applyProtection="1">
      <alignment horizontal="center" wrapText="1"/>
    </xf>
    <xf numFmtId="164" fontId="5" fillId="3" borderId="118" xfId="1" applyNumberFormat="1" applyFont="1" applyFill="1" applyBorder="1" applyAlignment="1" applyProtection="1">
      <alignment horizontal="center" vertical="center" wrapText="1"/>
    </xf>
    <xf numFmtId="3" fontId="3" fillId="0" borderId="118" xfId="1" applyNumberFormat="1" applyFont="1" applyBorder="1" applyAlignment="1" applyProtection="1">
      <alignment horizontal="center" wrapText="1"/>
    </xf>
    <xf numFmtId="3" fontId="3" fillId="0" borderId="50" xfId="1" applyNumberFormat="1" applyFont="1" applyBorder="1" applyAlignment="1" applyProtection="1">
      <alignment horizontal="center" wrapText="1"/>
    </xf>
    <xf numFmtId="3" fontId="3" fillId="0" borderId="121" xfId="1" applyNumberFormat="1" applyFont="1" applyBorder="1" applyAlignment="1" applyProtection="1">
      <alignment horizontal="center" wrapText="1"/>
    </xf>
    <xf numFmtId="164" fontId="5" fillId="3" borderId="122" xfId="1" applyNumberFormat="1" applyFont="1" applyFill="1" applyBorder="1" applyAlignment="1" applyProtection="1">
      <alignment horizontal="center" vertical="center" wrapText="1"/>
    </xf>
    <xf numFmtId="3" fontId="3" fillId="4" borderId="70" xfId="1" applyNumberFormat="1" applyFont="1" applyFill="1" applyBorder="1" applyAlignment="1" applyProtection="1">
      <alignment horizontal="center" wrapText="1"/>
    </xf>
    <xf numFmtId="3" fontId="3" fillId="4" borderId="70" xfId="1" applyNumberFormat="1" applyFont="1" applyFill="1" applyBorder="1" applyAlignment="1" applyProtection="1">
      <alignment horizontal="center" vertical="center" wrapText="1"/>
    </xf>
    <xf numFmtId="0" fontId="32" fillId="0" borderId="70" xfId="1" applyFont="1" applyBorder="1" applyProtection="1"/>
    <xf numFmtId="0" fontId="33" fillId="0" borderId="112" xfId="1" applyFont="1" applyBorder="1" applyProtection="1"/>
    <xf numFmtId="0" fontId="33" fillId="0" borderId="114" xfId="1" applyFont="1" applyBorder="1" applyProtection="1"/>
    <xf numFmtId="0" fontId="34" fillId="0" borderId="0" xfId="0" applyFont="1" applyProtection="1"/>
    <xf numFmtId="0" fontId="35" fillId="0" borderId="0" xfId="1" applyFont="1" applyAlignment="1" applyProtection="1">
      <alignment horizontal="center"/>
    </xf>
    <xf numFmtId="0" fontId="36" fillId="0" borderId="0" xfId="1" applyFont="1" applyAlignment="1" applyProtection="1">
      <alignment horizontal="center"/>
    </xf>
    <xf numFmtId="0" fontId="37" fillId="2" borderId="71" xfId="1" applyFont="1" applyFill="1" applyBorder="1" applyAlignment="1" applyProtection="1">
      <alignment horizontal="center" vertical="center" wrapText="1"/>
    </xf>
    <xf numFmtId="3" fontId="37" fillId="2" borderId="113" xfId="1" applyNumberFormat="1" applyFont="1" applyFill="1" applyBorder="1" applyAlignment="1" applyProtection="1">
      <alignment horizontal="center" vertical="center" wrapText="1"/>
    </xf>
    <xf numFmtId="3" fontId="37" fillId="2" borderId="115" xfId="1" applyNumberFormat="1" applyFont="1" applyFill="1" applyBorder="1" applyAlignment="1" applyProtection="1">
      <alignment horizontal="center" vertical="center" wrapText="1"/>
    </xf>
    <xf numFmtId="3" fontId="37" fillId="2" borderId="50" xfId="1" applyNumberFormat="1" applyFont="1" applyFill="1" applyBorder="1" applyAlignment="1" applyProtection="1">
      <alignment horizontal="center" vertical="center" wrapText="1"/>
    </xf>
    <xf numFmtId="3" fontId="37" fillId="2" borderId="24" xfId="1" applyNumberFormat="1" applyFont="1" applyFill="1" applyBorder="1" applyAlignment="1" applyProtection="1">
      <alignment horizontal="center" vertical="center" wrapText="1"/>
    </xf>
    <xf numFmtId="3" fontId="31" fillId="2" borderId="121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center" vertical="center"/>
    </xf>
    <xf numFmtId="0" fontId="37" fillId="2" borderId="31" xfId="1" applyFont="1" applyFill="1" applyBorder="1" applyAlignment="1" applyProtection="1">
      <alignment horizontal="center" vertical="center" wrapText="1"/>
    </xf>
    <xf numFmtId="3" fontId="37" fillId="2" borderId="4" xfId="1" applyNumberFormat="1" applyFont="1" applyFill="1" applyBorder="1" applyAlignment="1" applyProtection="1">
      <alignment horizontal="center" vertical="center" wrapText="1"/>
    </xf>
    <xf numFmtId="3" fontId="37" fillId="2" borderId="26" xfId="1" applyNumberFormat="1" applyFont="1" applyFill="1" applyBorder="1" applyAlignment="1" applyProtection="1">
      <alignment horizontal="center" vertical="center" wrapText="1"/>
    </xf>
    <xf numFmtId="3" fontId="37" fillId="2" borderId="28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Protection="1"/>
    <xf numFmtId="3" fontId="37" fillId="2" borderId="25" xfId="1" applyNumberFormat="1" applyFont="1" applyFill="1" applyBorder="1" applyAlignment="1" applyProtection="1">
      <alignment horizontal="center" vertical="center" wrapText="1"/>
    </xf>
    <xf numFmtId="3" fontId="37" fillId="2" borderId="39" xfId="1" applyNumberFormat="1" applyFont="1" applyFill="1" applyBorder="1" applyAlignment="1" applyProtection="1">
      <alignment horizontal="center" vertical="center" wrapText="1"/>
    </xf>
    <xf numFmtId="0" fontId="37" fillId="2" borderId="15" xfId="1" applyFont="1" applyFill="1" applyBorder="1" applyAlignment="1" applyProtection="1">
      <alignment horizontal="center" vertical="center" wrapText="1"/>
    </xf>
    <xf numFmtId="0" fontId="37" fillId="2" borderId="21" xfId="1" applyFont="1" applyFill="1" applyBorder="1" applyAlignment="1" applyProtection="1">
      <alignment horizontal="center" vertical="center" wrapText="1"/>
    </xf>
    <xf numFmtId="3" fontId="37" fillId="2" borderId="17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center"/>
    </xf>
    <xf numFmtId="164" fontId="41" fillId="3" borderId="106" xfId="1" applyNumberFormat="1" applyFont="1" applyFill="1" applyBorder="1" applyAlignment="1" applyProtection="1">
      <alignment horizontal="center" vertical="center" wrapText="1"/>
    </xf>
    <xf numFmtId="164" fontId="41" fillId="3" borderId="105" xfId="1" applyNumberFormat="1" applyFont="1" applyFill="1" applyBorder="1" applyAlignment="1" applyProtection="1">
      <alignment horizontal="center" vertical="center" wrapText="1"/>
    </xf>
    <xf numFmtId="164" fontId="41" fillId="3" borderId="118" xfId="1" applyNumberFormat="1" applyFont="1" applyFill="1" applyBorder="1" applyAlignment="1" applyProtection="1">
      <alignment horizontal="center" vertical="center" wrapText="1"/>
    </xf>
    <xf numFmtId="164" fontId="41" fillId="3" borderId="50" xfId="1" applyNumberFormat="1" applyFont="1" applyFill="1" applyBorder="1" applyAlignment="1" applyProtection="1">
      <alignment horizontal="center" vertical="center" wrapText="1"/>
    </xf>
    <xf numFmtId="164" fontId="42" fillId="3" borderId="9" xfId="1" applyNumberFormat="1" applyFont="1" applyFill="1" applyBorder="1" applyAlignment="1" applyProtection="1">
      <alignment horizontal="center" vertical="center" wrapText="1"/>
    </xf>
    <xf numFmtId="164" fontId="41" fillId="3" borderId="24" xfId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164" fontId="41" fillId="9" borderId="4" xfId="1" applyNumberFormat="1" applyFont="1" applyFill="1" applyBorder="1" applyAlignment="1" applyProtection="1">
      <alignment horizontal="center" vertical="center" wrapText="1"/>
    </xf>
    <xf numFmtId="164" fontId="41" fillId="3" borderId="26" xfId="1" applyNumberFormat="1" applyFont="1" applyFill="1" applyBorder="1" applyAlignment="1" applyProtection="1">
      <alignment horizontal="center" vertical="center" wrapText="1"/>
    </xf>
    <xf numFmtId="164" fontId="41" fillId="3" borderId="28" xfId="1" applyNumberFormat="1" applyFont="1" applyFill="1" applyBorder="1" applyAlignment="1" applyProtection="1">
      <alignment horizontal="center" vertical="center" wrapText="1"/>
    </xf>
    <xf numFmtId="164" fontId="41" fillId="3" borderId="4" xfId="1" applyNumberFormat="1" applyFont="1" applyFill="1" applyBorder="1" applyAlignment="1" applyProtection="1">
      <alignment horizontal="center" vertical="center" wrapText="1"/>
    </xf>
    <xf numFmtId="164" fontId="41" fillId="3" borderId="25" xfId="1" applyNumberFormat="1" applyFont="1" applyFill="1" applyBorder="1" applyAlignment="1" applyProtection="1">
      <alignment horizontal="center" vertical="center" wrapText="1"/>
    </xf>
    <xf numFmtId="164" fontId="41" fillId="3" borderId="39" xfId="1" applyNumberFormat="1" applyFont="1" applyFill="1" applyBorder="1" applyAlignment="1" applyProtection="1">
      <alignment horizontal="center" vertical="center" wrapText="1"/>
    </xf>
    <xf numFmtId="164" fontId="42" fillId="3" borderId="22" xfId="1" applyNumberFormat="1" applyFont="1" applyFill="1" applyBorder="1" applyAlignment="1" applyProtection="1">
      <alignment horizontal="center" vertical="center" wrapText="1"/>
    </xf>
    <xf numFmtId="164" fontId="41" fillId="3" borderId="17" xfId="1" applyNumberFormat="1" applyFont="1" applyFill="1" applyBorder="1" applyAlignment="1" applyProtection="1">
      <alignment horizontal="center" vertical="center" wrapText="1"/>
    </xf>
    <xf numFmtId="0" fontId="34" fillId="10" borderId="10" xfId="1" applyFont="1" applyFill="1" applyBorder="1" applyAlignment="1" applyProtection="1">
      <alignment horizontal="center" vertical="center"/>
    </xf>
    <xf numFmtId="164" fontId="41" fillId="3" borderId="108" xfId="1" applyNumberFormat="1" applyFont="1" applyFill="1" applyBorder="1" applyAlignment="1" applyProtection="1">
      <alignment horizontal="center" vertical="center" wrapText="1"/>
    </xf>
    <xf numFmtId="164" fontId="41" fillId="3" borderId="109" xfId="1" applyNumberFormat="1" applyFont="1" applyFill="1" applyBorder="1" applyAlignment="1" applyProtection="1">
      <alignment horizontal="center" vertical="center" wrapText="1"/>
    </xf>
    <xf numFmtId="164" fontId="41" fillId="3" borderId="119" xfId="1" applyNumberFormat="1" applyFont="1" applyFill="1" applyBorder="1" applyAlignment="1" applyProtection="1">
      <alignment horizontal="center" vertical="center" wrapText="1"/>
    </xf>
    <xf numFmtId="164" fontId="41" fillId="3" borderId="107" xfId="1" applyNumberFormat="1" applyFont="1" applyFill="1" applyBorder="1" applyAlignment="1" applyProtection="1">
      <alignment horizontal="center" vertical="center" wrapText="1"/>
    </xf>
    <xf numFmtId="164" fontId="41" fillId="7" borderId="111" xfId="1" applyNumberFormat="1" applyFont="1" applyFill="1" applyBorder="1" applyAlignment="1" applyProtection="1">
      <alignment horizontal="center" vertical="center" wrapText="1"/>
    </xf>
    <xf numFmtId="164" fontId="41" fillId="7" borderId="113" xfId="1" applyNumberFormat="1" applyFont="1" applyFill="1" applyBorder="1" applyAlignment="1" applyProtection="1">
      <alignment horizontal="center" vertical="center" wrapText="1"/>
    </xf>
    <xf numFmtId="164" fontId="41" fillId="7" borderId="115" xfId="1" applyNumberFormat="1" applyFont="1" applyFill="1" applyBorder="1" applyAlignment="1" applyProtection="1">
      <alignment horizontal="center" vertical="center" wrapText="1"/>
    </xf>
    <xf numFmtId="164" fontId="41" fillId="7" borderId="71" xfId="1" applyNumberFormat="1" applyFont="1" applyFill="1" applyBorder="1" applyAlignment="1" applyProtection="1">
      <alignment horizontal="center" vertical="center" wrapText="1"/>
    </xf>
    <xf numFmtId="164" fontId="42" fillId="7" borderId="71" xfId="1" applyNumberFormat="1" applyFont="1" applyFill="1" applyBorder="1" applyAlignment="1" applyProtection="1">
      <alignment horizontal="center" vertical="center" wrapText="1"/>
    </xf>
    <xf numFmtId="164" fontId="41" fillId="7" borderId="124" xfId="1" applyNumberFormat="1" applyFont="1" applyFill="1" applyBorder="1" applyAlignment="1" applyProtection="1">
      <alignment horizontal="center" vertical="center" wrapText="1"/>
    </xf>
    <xf numFmtId="0" fontId="42" fillId="6" borderId="10" xfId="1" applyFont="1" applyFill="1" applyBorder="1" applyAlignment="1" applyProtection="1">
      <alignment horizontal="center" vertical="center"/>
    </xf>
    <xf numFmtId="164" fontId="41" fillId="4" borderId="4" xfId="1" applyNumberFormat="1" applyFont="1" applyFill="1" applyBorder="1" applyAlignment="1" applyProtection="1">
      <alignment horizontal="center" vertical="center" wrapText="1"/>
    </xf>
    <xf numFmtId="164" fontId="41" fillId="7" borderId="26" xfId="1" applyNumberFormat="1" applyFont="1" applyFill="1" applyBorder="1" applyAlignment="1" applyProtection="1">
      <alignment horizontal="center" vertical="center" wrapText="1"/>
    </xf>
    <xf numFmtId="164" fontId="41" fillId="7" borderId="28" xfId="1" applyNumberFormat="1" applyFont="1" applyFill="1" applyBorder="1" applyAlignment="1" applyProtection="1">
      <alignment horizontal="center" vertical="center" wrapText="1"/>
    </xf>
    <xf numFmtId="164" fontId="41" fillId="7" borderId="4" xfId="1" applyNumberFormat="1" applyFont="1" applyFill="1" applyBorder="1" applyAlignment="1" applyProtection="1">
      <alignment horizontal="center" vertical="center" wrapText="1"/>
    </xf>
    <xf numFmtId="164" fontId="41" fillId="7" borderId="25" xfId="1" applyNumberFormat="1" applyFont="1" applyFill="1" applyBorder="1" applyAlignment="1" applyProtection="1">
      <alignment horizontal="center" vertical="center" wrapText="1"/>
    </xf>
    <xf numFmtId="164" fontId="41" fillId="7" borderId="39" xfId="1" applyNumberFormat="1" applyFont="1" applyFill="1" applyBorder="1" applyAlignment="1" applyProtection="1">
      <alignment horizontal="center" vertical="center" wrapText="1"/>
    </xf>
    <xf numFmtId="164" fontId="42" fillId="7" borderId="22" xfId="1" applyNumberFormat="1" applyFont="1" applyFill="1" applyBorder="1" applyAlignment="1" applyProtection="1">
      <alignment horizontal="center" vertical="center" wrapText="1"/>
    </xf>
    <xf numFmtId="164" fontId="42" fillId="7" borderId="9" xfId="1" applyNumberFormat="1" applyFont="1" applyFill="1" applyBorder="1" applyAlignment="1" applyProtection="1">
      <alignment horizontal="center" vertical="center" wrapText="1"/>
    </xf>
    <xf numFmtId="164" fontId="41" fillId="7" borderId="17" xfId="1" applyNumberFormat="1" applyFont="1" applyFill="1" applyBorder="1" applyAlignment="1" applyProtection="1">
      <alignment horizontal="center" vertical="center" wrapText="1"/>
    </xf>
    <xf numFmtId="164" fontId="41" fillId="7" borderId="24" xfId="1" applyNumberFormat="1" applyFont="1" applyFill="1" applyBorder="1" applyAlignment="1" applyProtection="1">
      <alignment horizontal="center" vertical="center" wrapText="1"/>
    </xf>
    <xf numFmtId="3" fontId="31" fillId="0" borderId="106" xfId="1" applyNumberFormat="1" applyFont="1" applyBorder="1" applyAlignment="1" applyProtection="1">
      <alignment horizontal="center" wrapText="1"/>
    </xf>
    <xf numFmtId="3" fontId="31" fillId="0" borderId="105" xfId="1" applyNumberFormat="1" applyFont="1" applyBorder="1" applyAlignment="1" applyProtection="1">
      <alignment horizontal="center" wrapText="1"/>
    </xf>
    <xf numFmtId="3" fontId="31" fillId="0" borderId="118" xfId="1" applyNumberFormat="1" applyFont="1" applyBorder="1" applyAlignment="1" applyProtection="1">
      <alignment horizontal="center" wrapText="1"/>
    </xf>
    <xf numFmtId="3" fontId="31" fillId="0" borderId="50" xfId="1" applyNumberFormat="1" applyFont="1" applyBorder="1" applyAlignment="1" applyProtection="1">
      <alignment horizontal="center" wrapText="1"/>
    </xf>
    <xf numFmtId="3" fontId="31" fillId="0" borderId="9" xfId="1" applyNumberFormat="1" applyFont="1" applyBorder="1" applyAlignment="1" applyProtection="1">
      <alignment horizontal="center" wrapText="1"/>
    </xf>
    <xf numFmtId="3" fontId="31" fillId="0" borderId="9" xfId="1" applyNumberFormat="1" applyFont="1" applyFill="1" applyBorder="1" applyAlignment="1" applyProtection="1">
      <alignment horizontal="center" vertical="center" wrapText="1"/>
    </xf>
    <xf numFmtId="3" fontId="31" fillId="0" borderId="24" xfId="1" applyNumberFormat="1" applyFont="1" applyBorder="1" applyAlignment="1" applyProtection="1">
      <alignment horizontal="center" wrapText="1"/>
    </xf>
    <xf numFmtId="3" fontId="31" fillId="0" borderId="121" xfId="1" applyNumberFormat="1" applyFont="1" applyBorder="1" applyAlignment="1" applyProtection="1">
      <alignment horizontal="center" wrapText="1"/>
    </xf>
    <xf numFmtId="0" fontId="37" fillId="8" borderId="10" xfId="1" applyFont="1" applyFill="1" applyBorder="1" applyAlignment="1" applyProtection="1">
      <alignment horizontal="center" vertical="center"/>
    </xf>
    <xf numFmtId="3" fontId="1" fillId="0" borderId="4" xfId="1" applyNumberFormat="1" applyFont="1" applyBorder="1" applyAlignment="1" applyProtection="1">
      <alignment horizontal="center" vertical="center" wrapText="1"/>
    </xf>
    <xf numFmtId="3" fontId="1" fillId="0" borderId="26" xfId="1" applyNumberFormat="1" applyFont="1" applyBorder="1" applyAlignment="1" applyProtection="1">
      <alignment horizontal="center" vertical="center" wrapText="1"/>
    </xf>
    <xf numFmtId="3" fontId="1" fillId="0" borderId="28" xfId="1" applyNumberFormat="1" applyFont="1" applyBorder="1" applyAlignment="1" applyProtection="1">
      <alignment horizontal="center" vertical="center" wrapText="1"/>
    </xf>
    <xf numFmtId="0" fontId="43" fillId="0" borderId="0" xfId="0" applyFont="1" applyProtection="1"/>
    <xf numFmtId="3" fontId="1" fillId="0" borderId="25" xfId="1" applyNumberFormat="1" applyFont="1" applyBorder="1" applyAlignment="1" applyProtection="1">
      <alignment horizontal="center" vertical="center" wrapText="1"/>
    </xf>
    <xf numFmtId="3" fontId="1" fillId="0" borderId="39" xfId="1" applyNumberFormat="1" applyFont="1" applyBorder="1" applyAlignment="1" applyProtection="1">
      <alignment horizontal="center" vertical="center" wrapText="1"/>
    </xf>
    <xf numFmtId="0" fontId="1" fillId="8" borderId="15" xfId="1" applyFont="1" applyFill="1" applyBorder="1" applyAlignment="1" applyProtection="1">
      <alignment horizontal="center" vertical="center"/>
    </xf>
    <xf numFmtId="0" fontId="1" fillId="8" borderId="21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3" fontId="1" fillId="0" borderId="17" xfId="1" applyNumberFormat="1" applyFont="1" applyBorder="1" applyAlignment="1" applyProtection="1">
      <alignment horizontal="center" vertical="center" wrapText="1"/>
    </xf>
    <xf numFmtId="0" fontId="37" fillId="8" borderId="31" xfId="1" applyFont="1" applyFill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3" fontId="37" fillId="2" borderId="9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Alignment="1" applyProtection="1">
      <alignment horizontal="center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0" fontId="2" fillId="5" borderId="37" xfId="1" applyFont="1" applyFill="1" applyBorder="1" applyAlignment="1" applyProtection="1">
      <alignment horizontal="center" vertical="center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164" fontId="41" fillId="7" borderId="103" xfId="1" applyNumberFormat="1" applyFont="1" applyFill="1" applyBorder="1" applyAlignment="1" applyProtection="1">
      <alignment horizontal="center" vertical="center" wrapText="1"/>
    </xf>
    <xf numFmtId="3" fontId="3" fillId="4" borderId="126" xfId="1" applyNumberFormat="1" applyFont="1" applyFill="1" applyBorder="1" applyAlignment="1" applyProtection="1">
      <alignment horizontal="center" wrapText="1"/>
    </xf>
    <xf numFmtId="164" fontId="42" fillId="7" borderId="103" xfId="1" applyNumberFormat="1" applyFont="1" applyFill="1" applyBorder="1" applyAlignment="1" applyProtection="1">
      <alignment horizontal="center" vertical="center" wrapText="1"/>
    </xf>
    <xf numFmtId="3" fontId="3" fillId="0" borderId="50" xfId="1" applyNumberFormat="1" applyFont="1" applyFill="1" applyBorder="1" applyAlignment="1" applyProtection="1">
      <alignment horizontal="center" vertical="center" wrapText="1"/>
    </xf>
    <xf numFmtId="164" fontId="3" fillId="3" borderId="50" xfId="1" applyNumberFormat="1" applyFont="1" applyFill="1" applyBorder="1" applyAlignment="1" applyProtection="1">
      <alignment horizontal="center" vertical="center" wrapText="1"/>
    </xf>
    <xf numFmtId="3" fontId="31" fillId="0" borderId="50" xfId="1" applyNumberFormat="1" applyFont="1" applyFill="1" applyBorder="1" applyAlignment="1" applyProtection="1">
      <alignment horizontal="center" vertical="center" wrapText="1"/>
    </xf>
    <xf numFmtId="164" fontId="42" fillId="3" borderId="50" xfId="1" applyNumberFormat="1" applyFont="1" applyFill="1" applyBorder="1" applyAlignment="1" applyProtection="1">
      <alignment horizontal="center" vertical="center" wrapText="1"/>
    </xf>
    <xf numFmtId="164" fontId="42" fillId="3" borderId="107" xfId="1" applyNumberFormat="1" applyFont="1" applyFill="1" applyBorder="1" applyAlignment="1" applyProtection="1">
      <alignment horizontal="center" vertical="center" wrapText="1"/>
    </xf>
    <xf numFmtId="3" fontId="3" fillId="4" borderId="126" xfId="1" applyNumberFormat="1" applyFont="1" applyFill="1" applyBorder="1" applyAlignment="1" applyProtection="1">
      <alignment horizontal="center" vertical="center" wrapText="1"/>
    </xf>
    <xf numFmtId="3" fontId="27" fillId="4" borderId="4" xfId="1" applyNumberFormat="1" applyFont="1" applyFill="1" applyBorder="1" applyAlignment="1" applyProtection="1">
      <alignment horizontal="center" vertical="center" wrapText="1"/>
    </xf>
    <xf numFmtId="3" fontId="27" fillId="4" borderId="26" xfId="1" applyNumberFormat="1" applyFont="1" applyFill="1" applyBorder="1" applyAlignment="1" applyProtection="1">
      <alignment horizontal="center" vertical="center" wrapText="1"/>
    </xf>
    <xf numFmtId="3" fontId="27" fillId="4" borderId="28" xfId="1" applyNumberFormat="1" applyFont="1" applyFill="1" applyBorder="1" applyAlignment="1" applyProtection="1">
      <alignment horizontal="center" vertical="center" wrapText="1"/>
    </xf>
    <xf numFmtId="3" fontId="27" fillId="4" borderId="25" xfId="1" applyNumberFormat="1" applyFont="1" applyFill="1" applyBorder="1" applyAlignment="1" applyProtection="1">
      <alignment horizontal="center" vertical="center" wrapText="1"/>
    </xf>
    <xf numFmtId="3" fontId="4" fillId="13" borderId="4" xfId="1" applyNumberFormat="1" applyFont="1" applyFill="1" applyBorder="1" applyAlignment="1" applyProtection="1">
      <alignment horizontal="center" vertical="center" wrapText="1"/>
    </xf>
    <xf numFmtId="3" fontId="4" fillId="13" borderId="26" xfId="1" applyNumberFormat="1" applyFont="1" applyFill="1" applyBorder="1" applyAlignment="1" applyProtection="1">
      <alignment horizontal="center" vertical="center" wrapText="1"/>
    </xf>
    <xf numFmtId="3" fontId="4" fillId="13" borderId="28" xfId="1" applyNumberFormat="1" applyFont="1" applyFill="1" applyBorder="1" applyAlignment="1" applyProtection="1">
      <alignment horizontal="center" vertical="center" wrapText="1"/>
    </xf>
    <xf numFmtId="3" fontId="3" fillId="13" borderId="9" xfId="1" applyNumberFormat="1" applyFont="1" applyFill="1" applyBorder="1" applyAlignment="1" applyProtection="1">
      <alignment horizontal="center" wrapText="1"/>
    </xf>
    <xf numFmtId="3" fontId="4" fillId="13" borderId="25" xfId="1" applyNumberFormat="1" applyFont="1" applyFill="1" applyBorder="1" applyAlignment="1" applyProtection="1">
      <alignment horizontal="center" vertical="center" wrapText="1"/>
    </xf>
    <xf numFmtId="3" fontId="4" fillId="13" borderId="39" xfId="1" applyNumberFormat="1" applyFont="1" applyFill="1" applyBorder="1" applyAlignment="1" applyProtection="1">
      <alignment horizontal="center" vertical="center" wrapText="1"/>
    </xf>
    <xf numFmtId="3" fontId="4" fillId="13" borderId="9" xfId="1" applyNumberFormat="1" applyFont="1" applyFill="1" applyBorder="1" applyAlignment="1" applyProtection="1">
      <alignment horizontal="center" vertical="center" wrapText="1"/>
    </xf>
    <xf numFmtId="0" fontId="4" fillId="30" borderId="15" xfId="1" applyFont="1" applyFill="1" applyBorder="1" applyAlignment="1" applyProtection="1">
      <alignment horizontal="center" vertical="center"/>
    </xf>
    <xf numFmtId="0" fontId="4" fillId="30" borderId="21" xfId="1" applyFont="1" applyFill="1" applyBorder="1" applyAlignment="1" applyProtection="1">
      <alignment horizontal="center" vertical="center"/>
    </xf>
    <xf numFmtId="3" fontId="3" fillId="13" borderId="9" xfId="1" applyNumberFormat="1" applyFont="1" applyFill="1" applyBorder="1" applyAlignment="1" applyProtection="1">
      <alignment horizontal="center" vertical="center" wrapText="1"/>
    </xf>
    <xf numFmtId="0" fontId="13" fillId="13" borderId="16" xfId="1" applyFont="1" applyFill="1" applyBorder="1" applyAlignment="1" applyProtection="1">
      <alignment horizontal="center" vertical="center"/>
    </xf>
    <xf numFmtId="3" fontId="3" fillId="13" borderId="24" xfId="1" applyNumberFormat="1" applyFont="1" applyFill="1" applyBorder="1" applyAlignment="1" applyProtection="1">
      <alignment horizontal="center" wrapText="1"/>
    </xf>
    <xf numFmtId="3" fontId="4" fillId="13" borderId="17" xfId="1" applyNumberFormat="1" applyFont="1" applyFill="1" applyBorder="1" applyAlignment="1" applyProtection="1">
      <alignment horizontal="center" vertical="center" wrapText="1"/>
    </xf>
    <xf numFmtId="3" fontId="4" fillId="13" borderId="15" xfId="1" applyNumberFormat="1" applyFont="1" applyFill="1" applyBorder="1" applyAlignment="1" applyProtection="1">
      <alignment horizontal="center" vertical="center" wrapText="1"/>
    </xf>
    <xf numFmtId="3" fontId="4" fillId="13" borderId="2" xfId="1" applyNumberFormat="1" applyFont="1" applyFill="1" applyBorder="1" applyAlignment="1" applyProtection="1">
      <alignment horizontal="center" vertical="center" wrapText="1"/>
    </xf>
    <xf numFmtId="3" fontId="3" fillId="13" borderId="19" xfId="1" applyNumberFormat="1" applyFont="1" applyFill="1" applyBorder="1" applyAlignment="1" applyProtection="1">
      <alignment horizontal="center" wrapText="1"/>
    </xf>
    <xf numFmtId="2" fontId="24" fillId="8" borderId="127" xfId="1" applyNumberFormat="1" applyFont="1" applyFill="1" applyBorder="1" applyAlignment="1" applyProtection="1">
      <alignment horizontal="center" vertical="center"/>
    </xf>
    <xf numFmtId="2" fontId="24" fillId="10" borderId="49" xfId="1" applyNumberFormat="1" applyFont="1" applyFill="1" applyBorder="1" applyAlignment="1" applyProtection="1">
      <alignment horizontal="center" vertical="center"/>
    </xf>
    <xf numFmtId="2" fontId="24" fillId="8" borderId="49" xfId="1" applyNumberFormat="1" applyFont="1" applyFill="1" applyBorder="1" applyAlignment="1" applyProtection="1">
      <alignment horizontal="center" vertical="center"/>
    </xf>
    <xf numFmtId="2" fontId="3" fillId="6" borderId="49" xfId="1" applyNumberFormat="1" applyFont="1" applyFill="1" applyBorder="1" applyAlignment="1" applyProtection="1">
      <alignment horizontal="center" vertical="center" wrapText="1"/>
    </xf>
    <xf numFmtId="2" fontId="37" fillId="8" borderId="49" xfId="1" applyNumberFormat="1" applyFont="1" applyFill="1" applyBorder="1" applyAlignment="1" applyProtection="1">
      <alignment horizontal="center" vertical="center"/>
    </xf>
    <xf numFmtId="2" fontId="34" fillId="10" borderId="49" xfId="1" applyNumberFormat="1" applyFont="1" applyFill="1" applyBorder="1" applyAlignment="1" applyProtection="1">
      <alignment horizontal="center" vertical="center"/>
    </xf>
    <xf numFmtId="3" fontId="4" fillId="0" borderId="101" xfId="1" applyNumberFormat="1" applyFont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3" fontId="4" fillId="0" borderId="131" xfId="1" applyNumberFormat="1" applyFont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6" fontId="4" fillId="0" borderId="101" xfId="1" applyNumberFormat="1" applyFont="1" applyBorder="1" applyAlignment="1" applyProtection="1">
      <alignment horizontal="center" vertical="center" wrapText="1"/>
      <protection locked="0"/>
    </xf>
    <xf numFmtId="166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3" xfId="1" applyNumberFormat="1" applyFont="1" applyBorder="1" applyAlignment="1" applyProtection="1">
      <alignment horizontal="center" vertical="center" wrapText="1"/>
      <protection locked="0"/>
    </xf>
    <xf numFmtId="3" fontId="4" fillId="25" borderId="129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29" xfId="25" applyNumberFormat="1" applyFont="1" applyBorder="1" applyAlignment="1" applyProtection="1">
      <alignment horizontal="center" vertical="center" wrapText="1"/>
      <protection locked="0"/>
    </xf>
    <xf numFmtId="4" fontId="4" fillId="0" borderId="129" xfId="1" applyNumberFormat="1" applyFont="1" applyBorder="1" applyAlignment="1" applyProtection="1">
      <alignment horizontal="center" vertical="center" wrapText="1"/>
      <protection locked="0"/>
    </xf>
    <xf numFmtId="0" fontId="4" fillId="8" borderId="29" xfId="1" applyFont="1" applyFill="1" applyBorder="1" applyAlignment="1">
      <alignment horizontal="center" vertical="center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4" fontId="4" fillId="0" borderId="29" xfId="1" applyNumberFormat="1" applyFont="1" applyBorder="1" applyAlignment="1" applyProtection="1">
      <alignment horizontal="center" vertical="center" wrapText="1"/>
      <protection locked="0"/>
    </xf>
    <xf numFmtId="166" fontId="4" fillId="0" borderId="15" xfId="1" applyNumberFormat="1" applyFont="1" applyBorder="1" applyAlignment="1" applyProtection="1">
      <alignment horizontal="center" vertical="center" wrapText="1"/>
      <protection locked="0"/>
    </xf>
    <xf numFmtId="3" fontId="4" fillId="0" borderId="30" xfId="1" applyNumberFormat="1" applyFont="1" applyBorder="1" applyAlignment="1" applyProtection="1">
      <alignment horizontal="center" vertical="center" wrapText="1"/>
      <protection locked="0"/>
    </xf>
    <xf numFmtId="3" fontId="3" fillId="0" borderId="29" xfId="1" applyNumberFormat="1" applyFont="1" applyBorder="1" applyAlignment="1">
      <alignment horizontal="center" wrapText="1"/>
    </xf>
    <xf numFmtId="3" fontId="3" fillId="0" borderId="30" xfId="1" applyNumberFormat="1" applyFont="1" applyBorder="1" applyAlignment="1">
      <alignment horizont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34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 applyProtection="1">
      <alignment horizontal="center" vertical="center" wrapText="1"/>
      <protection locked="0"/>
    </xf>
    <xf numFmtId="166" fontId="4" fillId="0" borderId="11" xfId="1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4" fillId="0" borderId="2" xfId="1" applyNumberFormat="1" applyFont="1" applyBorder="1" applyAlignment="1" applyProtection="1">
      <alignment horizontal="center" vertical="center" wrapText="1"/>
      <protection locked="0"/>
    </xf>
    <xf numFmtId="3" fontId="24" fillId="2" borderId="130" xfId="1" applyNumberFormat="1" applyFont="1" applyFill="1" applyBorder="1" applyAlignment="1">
      <alignment horizontal="center" vertical="center" wrapText="1"/>
    </xf>
    <xf numFmtId="164" fontId="5" fillId="3" borderId="130" xfId="1" applyNumberFormat="1" applyFont="1" applyFill="1" applyBorder="1" applyAlignment="1">
      <alignment horizontal="center" vertical="center" wrapText="1"/>
    </xf>
    <xf numFmtId="3" fontId="4" fillId="4" borderId="130" xfId="1" applyNumberFormat="1" applyFont="1" applyFill="1" applyBorder="1" applyAlignment="1" applyProtection="1">
      <alignment horizontal="center" vertical="center" wrapText="1"/>
    </xf>
    <xf numFmtId="164" fontId="5" fillId="7" borderId="130" xfId="1" applyNumberFormat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5" xfId="1" applyNumberFormat="1" applyFont="1" applyBorder="1" applyAlignment="1" applyProtection="1">
      <alignment horizontal="center" vertical="center" wrapText="1"/>
      <protection locked="0"/>
    </xf>
    <xf numFmtId="3" fontId="4" fillId="2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3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2" xfId="1" applyNumberFormat="1" applyFont="1" applyFill="1" applyBorder="1" applyAlignment="1">
      <alignment horizontal="center" wrapText="1"/>
    </xf>
    <xf numFmtId="3" fontId="3" fillId="25" borderId="13" xfId="1" applyNumberFormat="1" applyFont="1" applyFill="1" applyBorder="1" applyAlignment="1">
      <alignment horizontal="center" wrapText="1"/>
    </xf>
    <xf numFmtId="3" fontId="4" fillId="25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5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9" xfId="1" applyNumberFormat="1" applyFont="1" applyBorder="1" applyAlignment="1">
      <alignment horizontal="center" wrapText="1"/>
    </xf>
    <xf numFmtId="2" fontId="44" fillId="6" borderId="128" xfId="1" applyNumberFormat="1" applyFont="1" applyFill="1" applyBorder="1" applyAlignment="1" applyProtection="1">
      <alignment horizontal="center" vertical="center" wrapText="1"/>
    </xf>
    <xf numFmtId="9" fontId="0" fillId="0" borderId="0" xfId="24" applyFont="1"/>
    <xf numFmtId="3" fontId="24" fillId="2" borderId="130" xfId="1" applyNumberFormat="1" applyFont="1" applyFill="1" applyBorder="1" applyAlignment="1" applyProtection="1">
      <alignment horizontal="center" vertical="center" wrapText="1"/>
    </xf>
    <xf numFmtId="3" fontId="4" fillId="0" borderId="130" xfId="1" applyNumberFormat="1" applyFont="1" applyBorder="1" applyAlignment="1" applyProtection="1">
      <alignment horizontal="center" vertical="center" wrapText="1"/>
    </xf>
    <xf numFmtId="164" fontId="5" fillId="3" borderId="130" xfId="1" applyNumberFormat="1" applyFont="1" applyFill="1" applyBorder="1" applyAlignment="1" applyProtection="1">
      <alignment horizontal="center" vertical="center" wrapText="1"/>
    </xf>
    <xf numFmtId="3" fontId="3" fillId="0" borderId="134" xfId="1" applyNumberFormat="1" applyFont="1" applyBorder="1" applyAlignment="1" applyProtection="1">
      <alignment horizontal="center" wrapText="1"/>
    </xf>
    <xf numFmtId="164" fontId="5" fillId="3" borderId="134" xfId="1" applyNumberFormat="1" applyFont="1" applyFill="1" applyBorder="1" applyAlignment="1" applyProtection="1">
      <alignment horizontal="center" vertical="center" wrapText="1"/>
    </xf>
    <xf numFmtId="3" fontId="3" fillId="4" borderId="134" xfId="1" applyNumberFormat="1" applyFont="1" applyFill="1" applyBorder="1" applyAlignment="1" applyProtection="1">
      <alignment horizontal="center" wrapText="1"/>
    </xf>
    <xf numFmtId="164" fontId="5" fillId="7" borderId="134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164" fontId="5" fillId="3" borderId="129" xfId="1" applyNumberFormat="1" applyFont="1" applyFill="1" applyBorder="1" applyAlignment="1">
      <alignment horizontal="center" vertical="center" wrapText="1"/>
    </xf>
    <xf numFmtId="3" fontId="4" fillId="4" borderId="129" xfId="1" applyNumberFormat="1" applyFont="1" applyFill="1" applyBorder="1" applyAlignment="1" applyProtection="1">
      <alignment horizontal="center" vertical="center" wrapText="1"/>
    </xf>
    <xf numFmtId="164" fontId="5" fillId="7" borderId="129" xfId="1" applyNumberFormat="1" applyFont="1" applyFill="1" applyBorder="1" applyAlignment="1" applyProtection="1">
      <alignment horizontal="center" vertical="center" wrapText="1"/>
    </xf>
    <xf numFmtId="0" fontId="4" fillId="0" borderId="130" xfId="1" applyFont="1" applyBorder="1" applyAlignment="1">
      <alignment vertical="center"/>
    </xf>
    <xf numFmtId="3" fontId="3" fillId="2" borderId="130" xfId="1" applyNumberFormat="1" applyFont="1" applyFill="1" applyBorder="1" applyAlignment="1">
      <alignment horizontal="center" vertical="center" wrapText="1"/>
    </xf>
    <xf numFmtId="0" fontId="4" fillId="0" borderId="129" xfId="1" applyFont="1" applyBorder="1" applyAlignment="1">
      <alignment vertical="center"/>
    </xf>
    <xf numFmtId="164" fontId="5" fillId="3" borderId="0" xfId="1" applyNumberFormat="1" applyFont="1" applyFill="1" applyBorder="1" applyAlignment="1" applyProtection="1">
      <alignment horizontal="center" vertical="center" wrapText="1"/>
    </xf>
    <xf numFmtId="164" fontId="41" fillId="3" borderId="0" xfId="1" applyNumberFormat="1" applyFont="1" applyFill="1" applyBorder="1" applyAlignment="1" applyProtection="1">
      <alignment horizontal="center" vertical="center" wrapText="1"/>
    </xf>
    <xf numFmtId="3" fontId="3" fillId="2" borderId="134" xfId="1" applyNumberFormat="1" applyFont="1" applyFill="1" applyBorder="1" applyAlignment="1">
      <alignment horizontal="center" vertical="center" wrapText="1"/>
    </xf>
    <xf numFmtId="164" fontId="5" fillId="3" borderId="134" xfId="1" applyNumberFormat="1" applyFont="1" applyFill="1" applyBorder="1" applyAlignment="1">
      <alignment horizontal="center" vertical="center" wrapText="1"/>
    </xf>
    <xf numFmtId="3" fontId="3" fillId="2" borderId="136" xfId="1" applyNumberFormat="1" applyFont="1" applyFill="1" applyBorder="1" applyAlignment="1">
      <alignment horizontal="center" vertical="center" wrapText="1"/>
    </xf>
    <xf numFmtId="164" fontId="5" fillId="3" borderId="136" xfId="1" applyNumberFormat="1" applyFont="1" applyFill="1" applyBorder="1" applyAlignment="1">
      <alignment horizontal="center" vertical="center" wrapText="1"/>
    </xf>
    <xf numFmtId="3" fontId="4" fillId="4" borderId="136" xfId="1" applyNumberFormat="1" applyFont="1" applyFill="1" applyBorder="1" applyAlignment="1" applyProtection="1">
      <alignment horizontal="center" vertical="center" wrapText="1"/>
    </xf>
    <xf numFmtId="164" fontId="5" fillId="7" borderId="136" xfId="1" applyNumberFormat="1" applyFont="1" applyFill="1" applyBorder="1" applyAlignment="1" applyProtection="1">
      <alignment horizontal="center" vertical="center" wrapText="1"/>
    </xf>
    <xf numFmtId="0" fontId="4" fillId="29" borderId="129" xfId="1" applyFont="1" applyFill="1" applyBorder="1" applyAlignment="1">
      <alignment vertical="center"/>
    </xf>
    <xf numFmtId="0" fontId="4" fillId="29" borderId="130" xfId="1" applyFont="1" applyFill="1" applyBorder="1" applyAlignment="1">
      <alignment vertical="center"/>
    </xf>
    <xf numFmtId="0" fontId="4" fillId="29" borderId="136" xfId="1" applyFont="1" applyFill="1" applyBorder="1" applyAlignment="1">
      <alignment vertical="center"/>
    </xf>
    <xf numFmtId="3" fontId="4" fillId="29" borderId="129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3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4" xfId="1" applyFont="1" applyBorder="1" applyAlignment="1">
      <alignment horizontal="center"/>
    </xf>
    <xf numFmtId="0" fontId="45" fillId="32" borderId="9" xfId="1" applyFont="1" applyFill="1" applyBorder="1" applyAlignment="1">
      <alignment horizontal="center"/>
    </xf>
    <xf numFmtId="3" fontId="45" fillId="33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>
      <alignment horizontal="center" wrapText="1"/>
    </xf>
    <xf numFmtId="164" fontId="46" fillId="34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 applyProtection="1">
      <alignment horizontal="center" wrapText="1"/>
    </xf>
    <xf numFmtId="164" fontId="46" fillId="34" borderId="9" xfId="1" applyNumberFormat="1" applyFont="1" applyFill="1" applyBorder="1" applyAlignment="1" applyProtection="1">
      <alignment horizontal="center" vertical="center" wrapText="1"/>
    </xf>
    <xf numFmtId="3" fontId="3" fillId="0" borderId="12" xfId="1" applyNumberFormat="1" applyFont="1" applyBorder="1" applyAlignment="1" applyProtection="1">
      <alignment horizontal="center" wrapText="1"/>
    </xf>
    <xf numFmtId="3" fontId="3" fillId="4" borderId="138" xfId="1" applyNumberFormat="1" applyFont="1" applyFill="1" applyBorder="1" applyAlignment="1" applyProtection="1">
      <alignment horizontal="center" wrapText="1"/>
    </xf>
    <xf numFmtId="164" fontId="41" fillId="7" borderId="123" xfId="1" applyNumberFormat="1" applyFont="1" applyFill="1" applyBorder="1" applyAlignment="1" applyProtection="1">
      <alignment horizontal="center" vertical="center" wrapText="1"/>
    </xf>
    <xf numFmtId="3" fontId="31" fillId="0" borderId="12" xfId="1" applyNumberFormat="1" applyFont="1" applyBorder="1" applyAlignment="1" applyProtection="1">
      <alignment horizontal="center" wrapText="1"/>
    </xf>
    <xf numFmtId="2" fontId="47" fillId="6" borderId="49" xfId="1" applyNumberFormat="1" applyFont="1" applyFill="1" applyBorder="1" applyAlignment="1" applyProtection="1">
      <alignment horizontal="center" vertical="center" wrapText="1"/>
    </xf>
    <xf numFmtId="0" fontId="31" fillId="0" borderId="137" xfId="1" applyFont="1" applyBorder="1" applyProtection="1"/>
    <xf numFmtId="0" fontId="31" fillId="0" borderId="120" xfId="1" applyFont="1" applyBorder="1" applyAlignment="1" applyProtection="1">
      <alignment horizontal="left"/>
    </xf>
    <xf numFmtId="0" fontId="4" fillId="0" borderId="139" xfId="1" applyFont="1" applyBorder="1" applyAlignment="1">
      <alignment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164" fontId="5" fillId="3" borderId="100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 applyProtection="1">
      <alignment horizontal="center" vertical="center" wrapText="1"/>
    </xf>
    <xf numFmtId="164" fontId="5" fillId="7" borderId="100" xfId="1" applyNumberFormat="1" applyFont="1" applyFill="1" applyBorder="1" applyAlignment="1" applyProtection="1">
      <alignment horizontal="center" vertical="center" wrapText="1"/>
    </xf>
    <xf numFmtId="0" fontId="4" fillId="0" borderId="140" xfId="1" applyFont="1" applyBorder="1" applyAlignment="1">
      <alignment vertical="center"/>
    </xf>
    <xf numFmtId="3" fontId="3" fillId="2" borderId="141" xfId="1" applyNumberFormat="1" applyFont="1" applyFill="1" applyBorder="1" applyAlignment="1">
      <alignment horizontal="center" vertical="center" wrapText="1"/>
    </xf>
    <xf numFmtId="3" fontId="4" fillId="0" borderId="141" xfId="1" applyNumberFormat="1" applyFont="1" applyBorder="1" applyAlignment="1" applyProtection="1">
      <alignment horizontal="center" vertical="center" wrapText="1"/>
      <protection locked="0"/>
    </xf>
    <xf numFmtId="164" fontId="5" fillId="3" borderId="141" xfId="1" applyNumberFormat="1" applyFont="1" applyFill="1" applyBorder="1" applyAlignment="1">
      <alignment horizontal="center" vertical="center" wrapText="1"/>
    </xf>
    <xf numFmtId="3" fontId="4" fillId="4" borderId="141" xfId="1" applyNumberFormat="1" applyFont="1" applyFill="1" applyBorder="1" applyAlignment="1" applyProtection="1">
      <alignment horizontal="center" vertical="center" wrapText="1"/>
    </xf>
    <xf numFmtId="164" fontId="5" fillId="7" borderId="141" xfId="1" applyNumberFormat="1" applyFont="1" applyFill="1" applyBorder="1" applyAlignment="1" applyProtection="1">
      <alignment horizontal="center" vertical="center" wrapText="1"/>
    </xf>
    <xf numFmtId="10" fontId="35" fillId="0" borderId="0" xfId="24" applyNumberFormat="1" applyFont="1" applyAlignment="1" applyProtection="1">
      <alignment horizontal="center"/>
    </xf>
    <xf numFmtId="164" fontId="5" fillId="3" borderId="142" xfId="1" applyNumberFormat="1" applyFont="1" applyFill="1" applyBorder="1" applyAlignment="1" applyProtection="1">
      <alignment horizontal="center" vertical="center" wrapText="1"/>
    </xf>
    <xf numFmtId="3" fontId="4" fillId="0" borderId="142" xfId="1" applyNumberFormat="1" applyFont="1" applyBorder="1" applyAlignment="1" applyProtection="1">
      <alignment horizontal="center" vertical="center" wrapText="1"/>
    </xf>
    <xf numFmtId="164" fontId="5" fillId="3" borderId="143" xfId="1" applyNumberFormat="1" applyFont="1" applyFill="1" applyBorder="1" applyAlignment="1" applyProtection="1">
      <alignment horizontal="center" vertical="center" wrapText="1"/>
    </xf>
    <xf numFmtId="3" fontId="24" fillId="2" borderId="144" xfId="1" applyNumberFormat="1" applyFont="1" applyFill="1" applyBorder="1" applyAlignment="1" applyProtection="1">
      <alignment horizontal="center" vertical="center" wrapText="1"/>
    </xf>
    <xf numFmtId="3" fontId="4" fillId="0" borderId="145" xfId="1" applyNumberFormat="1" applyFont="1" applyBorder="1" applyAlignment="1" applyProtection="1">
      <alignment horizontal="center" vertical="center" wrapText="1"/>
    </xf>
    <xf numFmtId="164" fontId="5" fillId="3" borderId="135" xfId="1" applyNumberFormat="1" applyFont="1" applyFill="1" applyBorder="1" applyAlignment="1" applyProtection="1">
      <alignment horizontal="center" vertical="center" wrapText="1"/>
    </xf>
    <xf numFmtId="3" fontId="4" fillId="0" borderId="129" xfId="1" applyNumberFormat="1" applyFont="1" applyBorder="1" applyAlignment="1" applyProtection="1">
      <alignment horizontal="center" vertical="center" wrapText="1"/>
    </xf>
    <xf numFmtId="3" fontId="3" fillId="2" borderId="129" xfId="1" applyNumberFormat="1" applyFont="1" applyFill="1" applyBorder="1" applyAlignment="1" applyProtection="1">
      <alignment horizontal="center" vertical="center" wrapText="1"/>
    </xf>
    <xf numFmtId="164" fontId="5" fillId="3" borderId="129" xfId="1" applyNumberFormat="1" applyFont="1" applyFill="1" applyBorder="1" applyAlignment="1" applyProtection="1">
      <alignment horizontal="center" vertical="center" wrapText="1"/>
    </xf>
    <xf numFmtId="3" fontId="3" fillId="2" borderId="130" xfId="1" applyNumberFormat="1" applyFont="1" applyFill="1" applyBorder="1" applyAlignment="1" applyProtection="1">
      <alignment horizontal="center" vertical="center" wrapText="1"/>
    </xf>
    <xf numFmtId="3" fontId="3" fillId="2" borderId="134" xfId="1" applyNumberFormat="1" applyFont="1" applyFill="1" applyBorder="1" applyAlignment="1" applyProtection="1">
      <alignment horizontal="center" vertical="center" wrapText="1"/>
    </xf>
    <xf numFmtId="3" fontId="4" fillId="29" borderId="129" xfId="1" applyNumberFormat="1" applyFont="1" applyFill="1" applyBorder="1" applyAlignment="1" applyProtection="1">
      <alignment horizontal="center" vertical="center" wrapText="1"/>
    </xf>
    <xf numFmtId="3" fontId="4" fillId="29" borderId="130" xfId="1" applyNumberFormat="1" applyFont="1" applyFill="1" applyBorder="1" applyAlignment="1" applyProtection="1">
      <alignment horizontal="center" vertical="center" wrapText="1"/>
    </xf>
    <xf numFmtId="3" fontId="3" fillId="2" borderId="136" xfId="1" applyNumberFormat="1" applyFont="1" applyFill="1" applyBorder="1" applyAlignment="1" applyProtection="1">
      <alignment horizontal="center" vertical="center" wrapText="1"/>
    </xf>
    <xf numFmtId="3" fontId="4" fillId="29" borderId="136" xfId="1" applyNumberFormat="1" applyFont="1" applyFill="1" applyBorder="1" applyAlignment="1" applyProtection="1">
      <alignment horizontal="center" vertical="center" wrapText="1"/>
    </xf>
    <xf numFmtId="164" fontId="5" fillId="3" borderId="136" xfId="1" applyNumberFormat="1" applyFont="1" applyFill="1" applyBorder="1" applyAlignment="1" applyProtection="1">
      <alignment horizontal="center" vertical="center" wrapText="1"/>
    </xf>
    <xf numFmtId="3" fontId="4" fillId="0" borderId="14" xfId="1" applyNumberFormat="1" applyFont="1" applyBorder="1" applyAlignment="1" applyProtection="1">
      <alignment horizontal="center" vertical="center" wrapText="1"/>
    </xf>
    <xf numFmtId="164" fontId="5" fillId="3" borderId="14" xfId="1" applyNumberFormat="1" applyFont="1" applyFill="1" applyBorder="1" applyAlignment="1" applyProtection="1">
      <alignment horizontal="center" vertical="center" wrapText="1"/>
    </xf>
    <xf numFmtId="164" fontId="5" fillId="7" borderId="14" xfId="1" applyNumberFormat="1" applyFont="1" applyFill="1" applyBorder="1" applyAlignment="1" applyProtection="1">
      <alignment horizontal="center" vertical="center" wrapText="1"/>
    </xf>
    <xf numFmtId="164" fontId="5" fillId="3" borderId="143" xfId="1" applyNumberFormat="1" applyFont="1" applyFill="1" applyBorder="1" applyAlignment="1">
      <alignment horizontal="center" vertical="center" wrapText="1"/>
    </xf>
    <xf numFmtId="0" fontId="49" fillId="0" borderId="135" xfId="0" applyFont="1" applyBorder="1" applyAlignment="1" applyProtection="1">
      <alignment horizontal="center" vertical="center" wrapText="1"/>
      <protection locked="0"/>
    </xf>
    <xf numFmtId="164" fontId="5" fillId="7" borderId="71" xfId="1" applyNumberFormat="1" applyFont="1" applyFill="1" applyBorder="1" applyAlignment="1" applyProtection="1">
      <alignment horizontal="center" vertical="center" wrapText="1"/>
    </xf>
    <xf numFmtId="0" fontId="0" fillId="25" borderId="0" xfId="0" applyFill="1"/>
    <xf numFmtId="3" fontId="4" fillId="25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41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01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32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51" xfId="1" applyNumberFormat="1" applyFont="1" applyFill="1" applyBorder="1" applyAlignment="1">
      <alignment horizontal="center" wrapText="1"/>
    </xf>
    <xf numFmtId="3" fontId="4" fillId="35" borderId="129" xfId="1" applyNumberFormat="1" applyFont="1" applyFill="1" applyBorder="1" applyAlignment="1" applyProtection="1">
      <alignment horizontal="center" vertical="center" wrapText="1"/>
      <protection locked="0"/>
    </xf>
    <xf numFmtId="3" fontId="3" fillId="12" borderId="50" xfId="1" applyNumberFormat="1" applyFont="1" applyFill="1" applyBorder="1" applyAlignment="1">
      <alignment horizontal="center" wrapText="1"/>
    </xf>
    <xf numFmtId="3" fontId="3" fillId="12" borderId="51" xfId="1" applyNumberFormat="1" applyFont="1" applyFill="1" applyBorder="1" applyAlignment="1">
      <alignment horizontal="center" wrapText="1"/>
    </xf>
    <xf numFmtId="3" fontId="3" fillId="25" borderId="9" xfId="1" applyNumberFormat="1" applyFont="1" applyFill="1" applyBorder="1" applyAlignment="1">
      <alignment horizontal="center" wrapText="1"/>
    </xf>
    <xf numFmtId="3" fontId="3" fillId="25" borderId="134" xfId="1" applyNumberFormat="1" applyFont="1" applyFill="1" applyBorder="1" applyAlignment="1">
      <alignment horizont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 applyProtection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164" fontId="5" fillId="7" borderId="27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3" fontId="3" fillId="2" borderId="27" xfId="1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/>
    </xf>
    <xf numFmtId="0" fontId="2" fillId="5" borderId="37" xfId="1" applyFont="1" applyFill="1" applyBorder="1" applyAlignment="1" applyProtection="1">
      <alignment horizontal="center" vertical="center"/>
    </xf>
    <xf numFmtId="0" fontId="30" fillId="0" borderId="0" xfId="1" applyFont="1" applyAlignment="1" applyProtection="1">
      <alignment horizontal="center"/>
    </xf>
    <xf numFmtId="164" fontId="41" fillId="3" borderId="12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0" fontId="3" fillId="10" borderId="146" xfId="1" applyFont="1" applyFill="1" applyBorder="1" applyAlignment="1">
      <alignment horizontal="center" vertical="center"/>
    </xf>
    <xf numFmtId="164" fontId="7" fillId="3" borderId="101" xfId="1" applyNumberFormat="1" applyFont="1" applyFill="1" applyBorder="1" applyAlignment="1">
      <alignment horizontal="center" vertical="center" wrapText="1"/>
    </xf>
    <xf numFmtId="164" fontId="7" fillId="3" borderId="147" xfId="1" applyNumberFormat="1" applyFont="1" applyFill="1" applyBorder="1" applyAlignment="1">
      <alignment horizontal="center" vertical="center" wrapText="1"/>
    </xf>
    <xf numFmtId="164" fontId="7" fillId="3" borderId="148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5" fillId="3" borderId="101" xfId="1" applyNumberFormat="1" applyFont="1" applyFill="1" applyBorder="1" applyAlignment="1">
      <alignment horizontal="center" vertical="center" wrapText="1"/>
    </xf>
    <xf numFmtId="164" fontId="5" fillId="3" borderId="147" xfId="1" applyNumberFormat="1" applyFont="1" applyFill="1" applyBorder="1" applyAlignment="1">
      <alignment horizontal="center" vertical="center" wrapText="1"/>
    </xf>
    <xf numFmtId="164" fontId="5" fillId="3" borderId="148" xfId="1" applyNumberFormat="1" applyFont="1" applyFill="1" applyBorder="1" applyAlignment="1">
      <alignment horizontal="center" vertical="center" wrapText="1"/>
    </xf>
    <xf numFmtId="164" fontId="5" fillId="3" borderId="149" xfId="1" applyNumberFormat="1" applyFont="1" applyFill="1" applyBorder="1" applyAlignment="1">
      <alignment horizontal="center" vertical="center" wrapText="1"/>
    </xf>
    <xf numFmtId="164" fontId="5" fillId="3" borderId="150" xfId="1" applyNumberFormat="1" applyFont="1" applyFill="1" applyBorder="1" applyAlignment="1">
      <alignment horizontal="center" vertical="center" wrapText="1"/>
    </xf>
    <xf numFmtId="164" fontId="7" fillId="3" borderId="135" xfId="1" applyNumberFormat="1" applyFont="1" applyFill="1" applyBorder="1" applyAlignment="1">
      <alignment horizontal="center" vertical="center" wrapText="1"/>
    </xf>
    <xf numFmtId="164" fontId="7" fillId="3" borderId="130" xfId="1" applyNumberFormat="1" applyFont="1" applyFill="1" applyBorder="1" applyAlignment="1">
      <alignment horizontal="center" vertical="center" wrapText="1"/>
    </xf>
    <xf numFmtId="164" fontId="7" fillId="3" borderId="29" xfId="1" applyNumberFormat="1" applyFont="1" applyFill="1" applyBorder="1" applyAlignment="1">
      <alignment horizontal="center" vertical="center" wrapText="1"/>
    </xf>
    <xf numFmtId="164" fontId="7" fillId="3" borderId="129" xfId="1" applyNumberFormat="1" applyFont="1" applyFill="1" applyBorder="1" applyAlignment="1">
      <alignment horizontal="center" vertical="center" wrapText="1"/>
    </xf>
    <xf numFmtId="164" fontId="7" fillId="3" borderId="136" xfId="1" applyNumberFormat="1" applyFont="1" applyFill="1" applyBorder="1" applyAlignment="1">
      <alignment horizontal="center" vertical="center" wrapText="1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3" borderId="151" xfId="1" applyNumberFormat="1" applyFont="1" applyFill="1" applyBorder="1" applyAlignment="1">
      <alignment horizontal="center" vertical="center" wrapText="1"/>
    </xf>
    <xf numFmtId="0" fontId="24" fillId="10" borderId="152" xfId="1" applyFont="1" applyFill="1" applyBorder="1" applyAlignment="1" applyProtection="1">
      <alignment horizontal="center" vertical="center"/>
    </xf>
    <xf numFmtId="164" fontId="5" fillId="3" borderId="153" xfId="1" applyNumberFormat="1" applyFont="1" applyFill="1" applyBorder="1" applyAlignment="1" applyProtection="1">
      <alignment horizontal="center" vertical="center" wrapText="1"/>
    </xf>
    <xf numFmtId="164" fontId="5" fillId="3" borderId="101" xfId="1" applyNumberFormat="1" applyFont="1" applyFill="1" applyBorder="1" applyAlignment="1" applyProtection="1">
      <alignment horizontal="center" vertical="center" wrapText="1"/>
    </xf>
    <xf numFmtId="0" fontId="3" fillId="10" borderId="155" xfId="1" applyFont="1" applyFill="1" applyBorder="1" applyAlignment="1">
      <alignment horizontal="center" vertical="center"/>
    </xf>
    <xf numFmtId="164" fontId="7" fillId="3" borderId="156" xfId="1" applyNumberFormat="1" applyFont="1" applyFill="1" applyBorder="1" applyAlignment="1">
      <alignment horizontal="center" vertical="center" wrapText="1"/>
    </xf>
    <xf numFmtId="164" fontId="7" fillId="3" borderId="157" xfId="1" applyNumberFormat="1" applyFont="1" applyFill="1" applyBorder="1" applyAlignment="1">
      <alignment horizontal="center" vertical="center" wrapText="1"/>
    </xf>
    <xf numFmtId="164" fontId="5" fillId="3" borderId="156" xfId="1" applyNumberFormat="1" applyFont="1" applyFill="1" applyBorder="1" applyAlignment="1">
      <alignment horizontal="center" vertical="center" wrapText="1"/>
    </xf>
    <xf numFmtId="164" fontId="5" fillId="3" borderId="157" xfId="1" applyNumberFormat="1" applyFont="1" applyFill="1" applyBorder="1" applyAlignment="1">
      <alignment horizontal="center" vertical="center" wrapText="1"/>
    </xf>
    <xf numFmtId="164" fontId="5" fillId="36" borderId="101" xfId="1" applyNumberFormat="1" applyFont="1" applyFill="1" applyBorder="1" applyAlignment="1">
      <alignment horizontal="center" vertical="center" wrapText="1"/>
    </xf>
    <xf numFmtId="0" fontId="4" fillId="0" borderId="157" xfId="1" applyFont="1" applyBorder="1" applyAlignment="1">
      <alignment vertical="center"/>
    </xf>
    <xf numFmtId="3" fontId="24" fillId="2" borderId="157" xfId="1" applyNumberFormat="1" applyFont="1" applyFill="1" applyBorder="1" applyAlignment="1">
      <alignment horizontal="center" vertical="center" wrapText="1"/>
    </xf>
    <xf numFmtId="3" fontId="4" fillId="0" borderId="158" xfId="1" applyNumberFormat="1" applyFont="1" applyBorder="1" applyAlignment="1" applyProtection="1">
      <alignment horizontal="center" vertical="center" wrapText="1"/>
      <protection locked="0"/>
    </xf>
    <xf numFmtId="3" fontId="4" fillId="4" borderId="157" xfId="1" applyNumberFormat="1" applyFont="1" applyFill="1" applyBorder="1" applyAlignment="1" applyProtection="1">
      <alignment horizontal="center" vertical="center" wrapText="1"/>
    </xf>
    <xf numFmtId="164" fontId="5" fillId="7" borderId="157" xfId="1" applyNumberFormat="1" applyFont="1" applyFill="1" applyBorder="1" applyAlignment="1" applyProtection="1">
      <alignment horizontal="center" vertical="center" wrapText="1"/>
    </xf>
    <xf numFmtId="3" fontId="3" fillId="25" borderId="50" xfId="1" applyNumberFormat="1" applyFont="1" applyFill="1" applyBorder="1" applyAlignment="1">
      <alignment horizontal="center" wrapText="1"/>
    </xf>
    <xf numFmtId="3" fontId="4" fillId="4" borderId="50" xfId="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7" fillId="3" borderId="50" xfId="1" applyNumberFormat="1" applyFont="1" applyFill="1" applyBorder="1" applyAlignment="1">
      <alignment horizontal="center" vertical="center" wrapText="1"/>
    </xf>
    <xf numFmtId="3" fontId="3" fillId="2" borderId="157" xfId="1" applyNumberFormat="1" applyFont="1" applyFill="1" applyBorder="1" applyAlignment="1">
      <alignment horizontal="center" vertical="center" wrapText="1"/>
    </xf>
    <xf numFmtId="3" fontId="4" fillId="0" borderId="157" xfId="1" applyNumberFormat="1" applyFont="1" applyBorder="1" applyAlignment="1" applyProtection="1">
      <alignment horizontal="center" vertical="center" wrapText="1"/>
      <protection locked="0"/>
    </xf>
    <xf numFmtId="164" fontId="5" fillId="36" borderId="12" xfId="1" applyNumberFormat="1" applyFont="1" applyFill="1" applyBorder="1" applyAlignment="1">
      <alignment horizontal="center" vertical="center" wrapText="1"/>
    </xf>
    <xf numFmtId="0" fontId="4" fillId="29" borderId="101" xfId="1" applyFont="1" applyFill="1" applyBorder="1" applyAlignment="1">
      <alignment vertical="center"/>
    </xf>
    <xf numFmtId="3" fontId="3" fillId="2" borderId="101" xfId="1" applyNumberFormat="1" applyFont="1" applyFill="1" applyBorder="1" applyAlignment="1">
      <alignment horizontal="center" vertical="center" wrapText="1"/>
    </xf>
    <xf numFmtId="3" fontId="4" fillId="29" borderId="10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01" xfId="1" applyNumberFormat="1" applyFont="1" applyFill="1" applyBorder="1" applyAlignment="1" applyProtection="1">
      <alignment horizontal="center" vertical="center" wrapText="1"/>
    </xf>
    <xf numFmtId="164" fontId="5" fillId="7" borderId="101" xfId="1" applyNumberFormat="1" applyFont="1" applyFill="1" applyBorder="1" applyAlignment="1" applyProtection="1">
      <alignment horizontal="center" vertical="center" wrapText="1"/>
    </xf>
    <xf numFmtId="0" fontId="3" fillId="0" borderId="70" xfId="1" applyFont="1" applyBorder="1" applyAlignment="1">
      <alignment horizontal="center"/>
    </xf>
    <xf numFmtId="0" fontId="7" fillId="0" borderId="159" xfId="1" applyFont="1" applyBorder="1" applyAlignment="1">
      <alignment vertical="center"/>
    </xf>
    <xf numFmtId="3" fontId="5" fillId="2" borderId="160" xfId="1" applyNumberFormat="1" applyFont="1" applyFill="1" applyBorder="1" applyAlignment="1">
      <alignment horizontal="center" vertical="center" wrapText="1"/>
    </xf>
    <xf numFmtId="3" fontId="48" fillId="0" borderId="160" xfId="1" applyNumberFormat="1" applyFont="1" applyBorder="1" applyAlignment="1" applyProtection="1">
      <alignment horizontal="center" vertical="center" wrapText="1"/>
      <protection locked="0"/>
    </xf>
    <xf numFmtId="164" fontId="5" fillId="3" borderId="160" xfId="1" applyNumberFormat="1" applyFont="1" applyFill="1" applyBorder="1" applyAlignment="1">
      <alignment horizontal="center" vertical="center" wrapText="1"/>
    </xf>
    <xf numFmtId="3" fontId="48" fillId="25" borderId="160" xfId="1" applyNumberFormat="1" applyFont="1" applyFill="1" applyBorder="1" applyAlignment="1" applyProtection="1">
      <alignment horizontal="center" vertical="center" wrapText="1"/>
      <protection locked="0"/>
    </xf>
    <xf numFmtId="3" fontId="7" fillId="4" borderId="160" xfId="1" applyNumberFormat="1" applyFont="1" applyFill="1" applyBorder="1" applyAlignment="1" applyProtection="1">
      <alignment horizontal="center" vertical="center" wrapText="1"/>
    </xf>
    <xf numFmtId="164" fontId="5" fillId="7" borderId="160" xfId="1" applyNumberFormat="1" applyFont="1" applyFill="1" applyBorder="1" applyAlignment="1" applyProtection="1">
      <alignment horizontal="center" vertical="center" wrapText="1"/>
    </xf>
    <xf numFmtId="164" fontId="5" fillId="3" borderId="161" xfId="1" applyNumberFormat="1" applyFont="1" applyFill="1" applyBorder="1" applyAlignment="1">
      <alignment horizontal="center" vertical="center" wrapText="1"/>
    </xf>
    <xf numFmtId="164" fontId="5" fillId="7" borderId="161" xfId="1" applyNumberFormat="1" applyFont="1" applyFill="1" applyBorder="1" applyAlignment="1" applyProtection="1">
      <alignment horizontal="center" vertical="center" wrapText="1"/>
    </xf>
    <xf numFmtId="0" fontId="4" fillId="0" borderId="159" xfId="1" applyFont="1" applyBorder="1" applyAlignment="1">
      <alignment vertical="center"/>
    </xf>
    <xf numFmtId="0" fontId="4" fillId="0" borderId="162" xfId="1" applyFont="1" applyFill="1" applyBorder="1" applyAlignment="1">
      <alignment horizontal="left" vertical="center"/>
    </xf>
    <xf numFmtId="3" fontId="4" fillId="2" borderId="12" xfId="1" applyNumberFormat="1" applyFont="1" applyFill="1" applyBorder="1" applyAlignment="1">
      <alignment horizontal="center" vertical="center" wrapText="1"/>
    </xf>
    <xf numFmtId="0" fontId="13" fillId="0" borderId="162" xfId="1" applyFont="1" applyFill="1" applyBorder="1" applyAlignment="1">
      <alignment horizontal="center" vertical="center"/>
    </xf>
    <xf numFmtId="164" fontId="7" fillId="3" borderId="27" xfId="1" applyNumberFormat="1" applyFont="1" applyFill="1" applyBorder="1" applyAlignment="1">
      <alignment horizontal="center" vertical="center" wrapText="1"/>
    </xf>
    <xf numFmtId="0" fontId="1" fillId="4" borderId="162" xfId="1" applyFont="1" applyFill="1" applyBorder="1" applyAlignment="1">
      <alignment horizontal="center" vertical="center"/>
    </xf>
    <xf numFmtId="164" fontId="7" fillId="7" borderId="27" xfId="1" applyNumberFormat="1" applyFont="1" applyFill="1" applyBorder="1" applyAlignment="1">
      <alignment horizontal="center" vertical="center" wrapText="1"/>
    </xf>
    <xf numFmtId="3" fontId="3" fillId="0" borderId="50" xfId="1" applyNumberFormat="1" applyFont="1" applyFill="1" applyBorder="1" applyAlignment="1">
      <alignment horizontal="center" vertical="center" wrapText="1"/>
    </xf>
    <xf numFmtId="3" fontId="3" fillId="25" borderId="50" xfId="1" applyNumberFormat="1" applyFont="1" applyFill="1" applyBorder="1" applyAlignment="1">
      <alignment horizontal="center" vertical="center" wrapText="1"/>
    </xf>
    <xf numFmtId="3" fontId="3" fillId="4" borderId="50" xfId="1" applyNumberFormat="1" applyFont="1" applyFill="1" applyBorder="1" applyAlignment="1">
      <alignment horizontal="center" vertical="center" wrapText="1"/>
    </xf>
    <xf numFmtId="164" fontId="5" fillId="7" borderId="50" xfId="1" applyNumberFormat="1" applyFont="1" applyFill="1" applyBorder="1" applyAlignment="1">
      <alignment horizontal="center" vertical="center" wrapText="1"/>
    </xf>
    <xf numFmtId="0" fontId="4" fillId="0" borderId="27" xfId="1" applyFont="1" applyBorder="1" applyAlignment="1">
      <alignment vertical="center"/>
    </xf>
    <xf numFmtId="3" fontId="3" fillId="12" borderId="50" xfId="1" applyNumberFormat="1" applyFont="1" applyFill="1" applyBorder="1" applyAlignment="1">
      <alignment horizontal="center" vertical="center" wrapText="1"/>
    </xf>
    <xf numFmtId="0" fontId="49" fillId="0" borderId="163" xfId="0" applyFont="1" applyBorder="1" applyAlignment="1" applyProtection="1">
      <alignment horizontal="center" vertical="center" wrapText="1"/>
      <protection locked="0"/>
    </xf>
    <xf numFmtId="164" fontId="3" fillId="3" borderId="50" xfId="1" applyNumberFormat="1" applyFont="1" applyFill="1" applyBorder="1" applyAlignment="1">
      <alignment horizontal="center" vertical="center" wrapText="1"/>
    </xf>
    <xf numFmtId="164" fontId="3" fillId="7" borderId="50" xfId="1" applyNumberFormat="1" applyFont="1" applyFill="1" applyBorder="1" applyAlignment="1" applyProtection="1">
      <alignment horizontal="center" vertical="center" wrapText="1"/>
    </xf>
    <xf numFmtId="0" fontId="4" fillId="0" borderId="157" xfId="1" applyFont="1" applyBorder="1" applyAlignment="1">
      <alignment vertical="center" wrapText="1"/>
    </xf>
    <xf numFmtId="3" fontId="4" fillId="25" borderId="15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66" xfId="1" applyNumberFormat="1" applyFont="1" applyBorder="1" applyAlignment="1" applyProtection="1">
      <alignment horizontal="center" vertical="center" wrapText="1"/>
      <protection locked="0"/>
    </xf>
    <xf numFmtId="3" fontId="4" fillId="0" borderId="167" xfId="1" applyNumberFormat="1" applyFont="1" applyBorder="1" applyAlignment="1" applyProtection="1">
      <alignment horizontal="center" vertical="center" wrapText="1"/>
      <protection locked="0"/>
    </xf>
    <xf numFmtId="164" fontId="5" fillId="3" borderId="164" xfId="1" applyNumberFormat="1" applyFont="1" applyFill="1" applyBorder="1" applyAlignment="1">
      <alignment horizontal="center" vertical="center" wrapText="1"/>
    </xf>
    <xf numFmtId="3" fontId="4" fillId="0" borderId="164" xfId="1" applyNumberFormat="1" applyFont="1" applyBorder="1" applyAlignment="1" applyProtection="1">
      <alignment horizontal="center" vertical="center" wrapText="1"/>
      <protection locked="0"/>
    </xf>
    <xf numFmtId="3" fontId="4" fillId="4" borderId="164" xfId="1" applyNumberFormat="1" applyFont="1" applyFill="1" applyBorder="1" applyAlignment="1" applyProtection="1">
      <alignment horizontal="center" vertical="center" wrapText="1"/>
    </xf>
    <xf numFmtId="164" fontId="5" fillId="7" borderId="164" xfId="1" applyNumberFormat="1" applyFont="1" applyFill="1" applyBorder="1" applyAlignment="1" applyProtection="1">
      <alignment horizontal="center" vertical="center" wrapText="1"/>
    </xf>
    <xf numFmtId="164" fontId="5" fillId="3" borderId="165" xfId="1" applyNumberFormat="1" applyFont="1" applyFill="1" applyBorder="1" applyAlignment="1">
      <alignment horizontal="center" vertical="center" wrapText="1"/>
    </xf>
    <xf numFmtId="3" fontId="4" fillId="0" borderId="165" xfId="1" applyNumberFormat="1" applyFont="1" applyBorder="1" applyAlignment="1" applyProtection="1">
      <alignment horizontal="center" vertical="center" wrapText="1"/>
      <protection locked="0"/>
    </xf>
    <xf numFmtId="3" fontId="4" fillId="4" borderId="165" xfId="1" applyNumberFormat="1" applyFont="1" applyFill="1" applyBorder="1" applyAlignment="1" applyProtection="1">
      <alignment horizontal="center" vertical="center" wrapText="1"/>
    </xf>
    <xf numFmtId="164" fontId="5" fillId="7" borderId="165" xfId="1" applyNumberFormat="1" applyFont="1" applyFill="1" applyBorder="1" applyAlignment="1" applyProtection="1">
      <alignment horizontal="center" vertical="center" wrapText="1"/>
    </xf>
    <xf numFmtId="3" fontId="3" fillId="2" borderId="168" xfId="1" applyNumberFormat="1" applyFont="1" applyFill="1" applyBorder="1" applyAlignment="1">
      <alignment horizontal="center" vertical="center" wrapText="1"/>
    </xf>
    <xf numFmtId="3" fontId="3" fillId="2" borderId="42" xfId="1" applyNumberFormat="1" applyFont="1" applyFill="1" applyBorder="1" applyAlignment="1">
      <alignment horizontal="center" vertical="center" wrapText="1"/>
    </xf>
    <xf numFmtId="0" fontId="4" fillId="0" borderId="164" xfId="1" applyFont="1" applyBorder="1" applyAlignment="1">
      <alignment vertical="center"/>
    </xf>
    <xf numFmtId="0" fontId="4" fillId="0" borderId="165" xfId="1" applyFont="1" applyBorder="1" applyAlignment="1">
      <alignment vertical="center"/>
    </xf>
    <xf numFmtId="0" fontId="4" fillId="0" borderId="169" xfId="1" applyFont="1" applyBorder="1" applyAlignment="1">
      <alignment vertical="center"/>
    </xf>
    <xf numFmtId="3" fontId="3" fillId="2" borderId="170" xfId="1" applyNumberFormat="1" applyFont="1" applyFill="1" applyBorder="1" applyAlignment="1">
      <alignment horizontal="center" vertical="center" wrapText="1"/>
    </xf>
    <xf numFmtId="3" fontId="4" fillId="0" borderId="171" xfId="1" applyNumberFormat="1" applyFont="1" applyBorder="1" applyAlignment="1" applyProtection="1">
      <alignment horizontal="center" vertical="center" wrapText="1"/>
      <protection locked="0"/>
    </xf>
    <xf numFmtId="164" fontId="5" fillId="3" borderId="169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 applyAlignment="1" applyProtection="1">
      <alignment horizontal="center" vertical="center" wrapText="1"/>
      <protection locked="0"/>
    </xf>
    <xf numFmtId="3" fontId="4" fillId="4" borderId="169" xfId="1" applyNumberFormat="1" applyFont="1" applyFill="1" applyBorder="1" applyAlignment="1" applyProtection="1">
      <alignment horizontal="center" vertical="center" wrapText="1"/>
    </xf>
    <xf numFmtId="164" fontId="5" fillId="7" borderId="169" xfId="1" applyNumberFormat="1" applyFont="1" applyFill="1" applyBorder="1" applyAlignment="1" applyProtection="1">
      <alignment horizontal="center" vertical="center" wrapText="1"/>
    </xf>
    <xf numFmtId="0" fontId="0" fillId="0" borderId="169" xfId="0" applyBorder="1" applyAlignment="1" applyProtection="1">
      <alignment horizontal="left"/>
    </xf>
    <xf numFmtId="0" fontId="19" fillId="0" borderId="127" xfId="0" applyFont="1" applyBorder="1" applyAlignment="1" applyProtection="1">
      <alignment horizontal="center" vertical="center"/>
    </xf>
    <xf numFmtId="0" fontId="4" fillId="0" borderId="164" xfId="1" applyFont="1" applyBorder="1" applyAlignment="1" applyProtection="1">
      <alignment horizontal="left" vertical="center" wrapText="1"/>
    </xf>
    <xf numFmtId="3" fontId="24" fillId="2" borderId="164" xfId="1" applyNumberFormat="1" applyFont="1" applyFill="1" applyBorder="1" applyAlignment="1" applyProtection="1">
      <alignment horizontal="center" vertical="center" wrapText="1"/>
    </xf>
    <xf numFmtId="3" fontId="4" fillId="0" borderId="164" xfId="1" applyNumberFormat="1" applyFont="1" applyBorder="1" applyAlignment="1" applyProtection="1">
      <alignment horizontal="center" vertical="center" wrapText="1"/>
    </xf>
    <xf numFmtId="164" fontId="5" fillId="3" borderId="164" xfId="1" applyNumberFormat="1" applyFont="1" applyFill="1" applyBorder="1" applyAlignment="1" applyProtection="1">
      <alignment horizontal="center" vertical="center" wrapText="1"/>
    </xf>
    <xf numFmtId="0" fontId="3" fillId="0" borderId="70" xfId="1" applyFont="1" applyBorder="1" applyAlignment="1" applyProtection="1">
      <alignment horizontal="left"/>
    </xf>
    <xf numFmtId="3" fontId="24" fillId="2" borderId="50" xfId="1" applyNumberFormat="1" applyFont="1" applyFill="1" applyBorder="1" applyAlignment="1" applyProtection="1">
      <alignment horizontal="center" vertical="center" wrapText="1"/>
    </xf>
    <xf numFmtId="164" fontId="5" fillId="3" borderId="172" xfId="1" applyNumberFormat="1" applyFont="1" applyFill="1" applyBorder="1" applyAlignment="1" applyProtection="1">
      <alignment horizontal="center" vertical="center" wrapText="1"/>
    </xf>
    <xf numFmtId="3" fontId="3" fillId="2" borderId="174" xfId="1" applyNumberFormat="1" applyFont="1" applyFill="1" applyBorder="1" applyAlignment="1" applyProtection="1">
      <alignment horizontal="center" vertical="center" wrapText="1"/>
    </xf>
    <xf numFmtId="3" fontId="4" fillId="0" borderId="174" xfId="1" applyNumberFormat="1" applyFont="1" applyBorder="1" applyAlignment="1" applyProtection="1">
      <alignment horizontal="center" vertical="center" wrapText="1"/>
    </xf>
    <xf numFmtId="164" fontId="5" fillId="3" borderId="174" xfId="1" applyNumberFormat="1" applyFont="1" applyFill="1" applyBorder="1" applyAlignment="1" applyProtection="1">
      <alignment horizontal="center" vertical="center" wrapText="1"/>
    </xf>
    <xf numFmtId="0" fontId="3" fillId="0" borderId="70" xfId="1" applyFont="1" applyBorder="1" applyProtection="1"/>
    <xf numFmtId="3" fontId="3" fillId="2" borderId="50" xfId="1" applyNumberFormat="1" applyFont="1" applyFill="1" applyBorder="1" applyAlignment="1" applyProtection="1">
      <alignment horizontal="center" vertical="center" wrapText="1"/>
    </xf>
    <xf numFmtId="164" fontId="5" fillId="3" borderId="161" xfId="1" applyNumberFormat="1" applyFont="1" applyFill="1" applyBorder="1" applyAlignment="1" applyProtection="1">
      <alignment horizontal="center" vertical="center" wrapText="1"/>
    </xf>
    <xf numFmtId="3" fontId="3" fillId="0" borderId="71" xfId="1" applyNumberFormat="1" applyFont="1" applyBorder="1" applyAlignment="1" applyProtection="1">
      <alignment horizontal="center" wrapText="1"/>
    </xf>
    <xf numFmtId="3" fontId="24" fillId="2" borderId="172" xfId="1" applyNumberFormat="1" applyFont="1" applyFill="1" applyBorder="1" applyAlignment="1" applyProtection="1">
      <alignment horizontal="center" vertical="center" wrapText="1"/>
    </xf>
    <xf numFmtId="3" fontId="4" fillId="0" borderId="172" xfId="1" applyNumberFormat="1" applyFont="1" applyBorder="1" applyAlignment="1" applyProtection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vertical="center" wrapText="1"/>
    </xf>
    <xf numFmtId="0" fontId="4" fillId="8" borderId="100" xfId="1" applyFont="1" applyFill="1" applyBorder="1" applyAlignment="1" applyProtection="1">
      <alignment horizontal="left" vertical="center"/>
    </xf>
    <xf numFmtId="0" fontId="24" fillId="2" borderId="100" xfId="1" applyFont="1" applyFill="1" applyBorder="1" applyAlignment="1" applyProtection="1">
      <alignment horizontal="center" vertical="center" wrapText="1"/>
    </xf>
    <xf numFmtId="0" fontId="4" fillId="8" borderId="100" xfId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3" fontId="3" fillId="0" borderId="71" xfId="1" applyNumberFormat="1" applyFont="1" applyFill="1" applyBorder="1" applyAlignment="1" applyProtection="1">
      <alignment horizontal="center" vertical="center" wrapText="1"/>
    </xf>
    <xf numFmtId="0" fontId="4" fillId="0" borderId="162" xfId="1" applyFont="1" applyFill="1" applyBorder="1" applyAlignment="1" applyProtection="1">
      <alignment horizontal="left" vertical="center"/>
    </xf>
    <xf numFmtId="3" fontId="13" fillId="0" borderId="162" xfId="1" applyNumberFormat="1" applyFont="1" applyFill="1" applyBorder="1" applyAlignment="1" applyProtection="1">
      <alignment horizontal="center" vertical="center"/>
    </xf>
    <xf numFmtId="0" fontId="13" fillId="0" borderId="162" xfId="1" applyFont="1" applyFill="1" applyBorder="1" applyAlignment="1" applyProtection="1">
      <alignment horizontal="center" vertical="center"/>
    </xf>
    <xf numFmtId="164" fontId="5" fillId="3" borderId="100" xfId="1" applyNumberFormat="1" applyFont="1" applyFill="1" applyBorder="1" applyAlignment="1" applyProtection="1">
      <alignment horizontal="center" vertical="center" wrapText="1"/>
    </xf>
    <xf numFmtId="0" fontId="33" fillId="0" borderId="175" xfId="1" applyFont="1" applyBorder="1" applyProtection="1"/>
    <xf numFmtId="3" fontId="37" fillId="2" borderId="176" xfId="1" applyNumberFormat="1" applyFont="1" applyFill="1" applyBorder="1" applyAlignment="1" applyProtection="1">
      <alignment horizontal="center" vertical="center" wrapText="1"/>
    </xf>
    <xf numFmtId="3" fontId="3" fillId="0" borderId="177" xfId="1" applyNumberFormat="1" applyFont="1" applyBorder="1" applyAlignment="1" applyProtection="1">
      <alignment horizontal="center" wrapText="1"/>
    </xf>
    <xf numFmtId="164" fontId="5" fillId="3" borderId="178" xfId="1" applyNumberFormat="1" applyFont="1" applyFill="1" applyBorder="1" applyAlignment="1" applyProtection="1">
      <alignment horizontal="center" vertical="center" wrapText="1"/>
    </xf>
    <xf numFmtId="3" fontId="3" fillId="0" borderId="178" xfId="1" applyNumberFormat="1" applyFont="1" applyBorder="1" applyAlignment="1" applyProtection="1">
      <alignment horizontal="center" wrapText="1"/>
    </xf>
    <xf numFmtId="3" fontId="3" fillId="4" borderId="175" xfId="1" applyNumberFormat="1" applyFont="1" applyFill="1" applyBorder="1" applyAlignment="1" applyProtection="1">
      <alignment horizontal="center" wrapText="1"/>
    </xf>
    <xf numFmtId="164" fontId="41" fillId="7" borderId="176" xfId="1" applyNumberFormat="1" applyFont="1" applyFill="1" applyBorder="1" applyAlignment="1" applyProtection="1">
      <alignment horizontal="center" vertical="center" wrapText="1"/>
    </xf>
    <xf numFmtId="3" fontId="31" fillId="0" borderId="178" xfId="1" applyNumberFormat="1" applyFont="1" applyBorder="1" applyAlignment="1" applyProtection="1">
      <alignment horizontal="center" wrapText="1"/>
    </xf>
    <xf numFmtId="164" fontId="41" fillId="3" borderId="178" xfId="1" applyNumberFormat="1" applyFont="1" applyFill="1" applyBorder="1" applyAlignment="1" applyProtection="1">
      <alignment horizontal="center" vertical="center" wrapText="1"/>
    </xf>
    <xf numFmtId="164" fontId="41" fillId="3" borderId="179" xfId="1" applyNumberFormat="1" applyFont="1" applyFill="1" applyBorder="1" applyAlignment="1" applyProtection="1">
      <alignment horizontal="center" vertical="center" wrapText="1"/>
    </xf>
    <xf numFmtId="0" fontId="32" fillId="0" borderId="12" xfId="1" applyFont="1" applyBorder="1" applyProtection="1"/>
    <xf numFmtId="164" fontId="41" fillId="7" borderId="180" xfId="1" applyNumberFormat="1" applyFont="1" applyFill="1" applyBorder="1" applyAlignment="1" applyProtection="1">
      <alignment horizontal="center" vertical="center" wrapText="1"/>
    </xf>
    <xf numFmtId="164" fontId="41" fillId="3" borderId="167" xfId="1" applyNumberFormat="1" applyFont="1" applyFill="1" applyBorder="1" applyAlignment="1" applyProtection="1">
      <alignment horizontal="center" vertical="center" wrapText="1"/>
    </xf>
    <xf numFmtId="0" fontId="31" fillId="0" borderId="181" xfId="1" applyFont="1" applyBorder="1" applyProtection="1"/>
    <xf numFmtId="3" fontId="37" fillId="2" borderId="106" xfId="1" applyNumberFormat="1" applyFont="1" applyFill="1" applyBorder="1" applyAlignment="1" applyProtection="1">
      <alignment horizontal="center" vertical="center" wrapText="1"/>
    </xf>
    <xf numFmtId="3" fontId="3" fillId="2" borderId="172" xfId="1" applyNumberFormat="1" applyFont="1" applyFill="1" applyBorder="1" applyAlignment="1" applyProtection="1">
      <alignment horizontal="center" vertical="center" wrapText="1"/>
    </xf>
    <xf numFmtId="3" fontId="4" fillId="29" borderId="101" xfId="1" applyNumberFormat="1" applyFont="1" applyFill="1" applyBorder="1" applyAlignment="1" applyProtection="1">
      <alignment horizontal="center" vertical="center" wrapText="1"/>
    </xf>
    <xf numFmtId="3" fontId="27" fillId="2" borderId="50" xfId="1" applyNumberFormat="1" applyFont="1" applyFill="1" applyBorder="1" applyAlignment="1" applyProtection="1">
      <alignment horizontal="center" vertical="center" wrapText="1"/>
    </xf>
    <xf numFmtId="3" fontId="4" fillId="0" borderId="50" xfId="1" applyNumberFormat="1" applyFont="1" applyBorder="1" applyAlignment="1" applyProtection="1">
      <alignment horizontal="center" wrapText="1"/>
    </xf>
    <xf numFmtId="164" fontId="7" fillId="3" borderId="50" xfId="1" applyNumberFormat="1" applyFont="1" applyFill="1" applyBorder="1" applyAlignment="1" applyProtection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wrapText="1"/>
    </xf>
    <xf numFmtId="3" fontId="4" fillId="0" borderId="184" xfId="1" applyNumberFormat="1" applyFont="1" applyBorder="1" applyAlignment="1" applyProtection="1">
      <alignment horizontal="center" vertical="center" wrapText="1"/>
    </xf>
    <xf numFmtId="3" fontId="4" fillId="0" borderId="186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0" borderId="165" xfId="1" applyNumberFormat="1" applyFont="1" applyBorder="1" applyAlignment="1">
      <alignment horizontal="center" wrapText="1"/>
    </xf>
    <xf numFmtId="3" fontId="4" fillId="0" borderId="169" xfId="1" applyNumberFormat="1" applyFont="1" applyBorder="1" applyAlignment="1">
      <alignment horizontal="center" wrapText="1"/>
    </xf>
    <xf numFmtId="3" fontId="1" fillId="0" borderId="16" xfId="1" applyNumberFormat="1" applyFont="1" applyFill="1" applyBorder="1" applyAlignment="1" applyProtection="1">
      <alignment horizontal="center" vertical="center"/>
    </xf>
    <xf numFmtId="0" fontId="3" fillId="8" borderId="47" xfId="1" applyFont="1" applyFill="1" applyBorder="1" applyAlignment="1" applyProtection="1">
      <alignment horizontal="center" vertical="center"/>
    </xf>
    <xf numFmtId="0" fontId="31" fillId="2" borderId="47" xfId="1" applyFont="1" applyFill="1" applyBorder="1" applyAlignment="1" applyProtection="1">
      <alignment horizontal="center" vertical="center" wrapText="1"/>
    </xf>
    <xf numFmtId="0" fontId="24" fillId="8" borderId="47" xfId="1" applyFont="1" applyFill="1" applyBorder="1" applyAlignment="1" applyProtection="1">
      <alignment horizontal="center" vertical="center"/>
    </xf>
    <xf numFmtId="0" fontId="24" fillId="10" borderId="47" xfId="1" applyFont="1" applyFill="1" applyBorder="1" applyAlignment="1" applyProtection="1">
      <alignment horizontal="center" vertical="center"/>
    </xf>
    <xf numFmtId="0" fontId="3" fillId="6" borderId="47" xfId="1" applyFont="1" applyFill="1" applyBorder="1" applyAlignment="1" applyProtection="1">
      <alignment horizontal="center" vertical="center" wrapText="1"/>
    </xf>
    <xf numFmtId="0" fontId="42" fillId="6" borderId="47" xfId="1" applyFont="1" applyFill="1" applyBorder="1" applyAlignment="1" applyProtection="1">
      <alignment horizontal="center" vertical="center"/>
    </xf>
    <xf numFmtId="0" fontId="37" fillId="8" borderId="47" xfId="1" applyFont="1" applyFill="1" applyBorder="1" applyAlignment="1" applyProtection="1">
      <alignment horizontal="center" vertical="center"/>
    </xf>
    <xf numFmtId="0" fontId="34" fillId="10" borderId="47" xfId="1" applyFont="1" applyFill="1" applyBorder="1" applyAlignment="1" applyProtection="1">
      <alignment horizontal="center" vertical="center"/>
    </xf>
    <xf numFmtId="0" fontId="4" fillId="0" borderId="184" xfId="1" applyFont="1" applyBorder="1" applyAlignment="1" applyProtection="1">
      <alignment vertical="center"/>
    </xf>
    <xf numFmtId="3" fontId="31" fillId="2" borderId="184" xfId="1" applyNumberFormat="1" applyFont="1" applyFill="1" applyBorder="1" applyAlignment="1" applyProtection="1">
      <alignment horizontal="center" vertical="center" wrapText="1"/>
    </xf>
    <xf numFmtId="164" fontId="5" fillId="3" borderId="184" xfId="1" applyNumberFormat="1" applyFont="1" applyFill="1" applyBorder="1" applyAlignment="1" applyProtection="1">
      <alignment horizontal="center" vertical="center" wrapText="1"/>
    </xf>
    <xf numFmtId="3" fontId="4" fillId="4" borderId="184" xfId="1" applyNumberFormat="1" applyFont="1" applyFill="1" applyBorder="1" applyAlignment="1" applyProtection="1">
      <alignment horizontal="center" vertical="center" wrapText="1"/>
    </xf>
    <xf numFmtId="164" fontId="41" fillId="7" borderId="184" xfId="1" applyNumberFormat="1" applyFont="1" applyFill="1" applyBorder="1" applyAlignment="1" applyProtection="1">
      <alignment horizontal="center" vertical="center" wrapText="1"/>
    </xf>
    <xf numFmtId="3" fontId="1" fillId="0" borderId="184" xfId="1" applyNumberFormat="1" applyFont="1" applyBorder="1" applyAlignment="1" applyProtection="1">
      <alignment horizontal="center" vertical="center" wrapText="1"/>
    </xf>
    <xf numFmtId="164" fontId="41" fillId="3" borderId="184" xfId="1" applyNumberFormat="1" applyFont="1" applyFill="1" applyBorder="1" applyAlignment="1" applyProtection="1">
      <alignment horizontal="center" vertical="center" wrapText="1"/>
    </xf>
    <xf numFmtId="0" fontId="7" fillId="0" borderId="186" xfId="1" applyFont="1" applyBorder="1" applyAlignment="1">
      <alignment vertical="center"/>
    </xf>
    <xf numFmtId="3" fontId="5" fillId="2" borderId="186" xfId="1" applyNumberFormat="1" applyFont="1" applyFill="1" applyBorder="1" applyAlignment="1">
      <alignment horizontal="center" vertical="center" wrapText="1"/>
    </xf>
    <xf numFmtId="164" fontId="5" fillId="3" borderId="186" xfId="1" applyNumberFormat="1" applyFont="1" applyFill="1" applyBorder="1" applyAlignment="1" applyProtection="1">
      <alignment horizontal="center" vertical="center" wrapText="1"/>
    </xf>
    <xf numFmtId="164" fontId="41" fillId="7" borderId="186" xfId="1" applyNumberFormat="1" applyFont="1" applyFill="1" applyBorder="1" applyAlignment="1" applyProtection="1">
      <alignment horizontal="center" vertical="center" wrapText="1"/>
    </xf>
    <xf numFmtId="164" fontId="41" fillId="3" borderId="186" xfId="1" applyNumberFormat="1" applyFont="1" applyFill="1" applyBorder="1" applyAlignment="1" applyProtection="1">
      <alignment horizontal="center" vertical="center" wrapText="1"/>
    </xf>
    <xf numFmtId="3" fontId="31" fillId="2" borderId="151" xfId="1" applyNumberFormat="1" applyFont="1" applyFill="1" applyBorder="1" applyAlignment="1" applyProtection="1">
      <alignment horizontal="center" vertical="center" wrapText="1"/>
    </xf>
    <xf numFmtId="3" fontId="3" fillId="0" borderId="151" xfId="1" applyNumberFormat="1" applyFont="1" applyBorder="1" applyAlignment="1" applyProtection="1">
      <alignment horizontal="center" wrapText="1"/>
    </xf>
    <xf numFmtId="3" fontId="3" fillId="4" borderId="151" xfId="1" applyNumberFormat="1" applyFont="1" applyFill="1" applyBorder="1" applyAlignment="1" applyProtection="1">
      <alignment horizontal="center" wrapText="1"/>
    </xf>
    <xf numFmtId="164" fontId="41" fillId="7" borderId="161" xfId="1" applyNumberFormat="1" applyFont="1" applyFill="1" applyBorder="1" applyAlignment="1" applyProtection="1">
      <alignment horizontal="center" vertical="center" wrapText="1"/>
    </xf>
    <xf numFmtId="3" fontId="31" fillId="0" borderId="151" xfId="1" applyNumberFormat="1" applyFont="1" applyBorder="1" applyAlignment="1" applyProtection="1">
      <alignment horizontal="center" wrapText="1"/>
    </xf>
    <xf numFmtId="164" fontId="41" fillId="3" borderId="161" xfId="1" applyNumberFormat="1" applyFont="1" applyFill="1" applyBorder="1" applyAlignment="1" applyProtection="1">
      <alignment horizontal="center" vertical="center" wrapText="1"/>
    </xf>
    <xf numFmtId="164" fontId="41" fillId="7" borderId="188" xfId="1" applyNumberFormat="1" applyFont="1" applyFill="1" applyBorder="1" applyAlignment="1" applyProtection="1">
      <alignment horizontal="center" vertical="center" wrapText="1"/>
    </xf>
    <xf numFmtId="3" fontId="3" fillId="0" borderId="189" xfId="1" applyNumberFormat="1" applyFont="1" applyBorder="1" applyAlignment="1" applyProtection="1">
      <alignment horizontal="center" vertical="center" wrapText="1"/>
    </xf>
    <xf numFmtId="0" fontId="4" fillId="0" borderId="162" xfId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 wrapText="1"/>
    </xf>
    <xf numFmtId="3" fontId="4" fillId="25" borderId="131" xfId="1" applyNumberFormat="1" applyFont="1" applyFill="1" applyBorder="1" applyAlignment="1" applyProtection="1">
      <alignment horizontal="center" vertical="center" wrapText="1"/>
      <protection locked="0"/>
    </xf>
    <xf numFmtId="3" fontId="24" fillId="2" borderId="151" xfId="1" applyNumberFormat="1" applyFont="1" applyFill="1" applyBorder="1" applyAlignment="1" applyProtection="1">
      <alignment horizontal="center" vertical="center" wrapText="1"/>
    </xf>
    <xf numFmtId="164" fontId="5" fillId="3" borderId="151" xfId="1" applyNumberFormat="1" applyFont="1" applyFill="1" applyBorder="1" applyAlignment="1" applyProtection="1">
      <alignment horizontal="center" vertical="center" wrapText="1"/>
    </xf>
    <xf numFmtId="164" fontId="7" fillId="3" borderId="151" xfId="1" applyNumberFormat="1" applyFont="1" applyFill="1" applyBorder="1" applyAlignment="1">
      <alignment horizontal="center" vertical="center" wrapText="1"/>
    </xf>
    <xf numFmtId="3" fontId="4" fillId="0" borderId="162" xfId="1" applyNumberFormat="1" applyFont="1" applyFill="1" applyBorder="1" applyAlignment="1">
      <alignment horizontal="center" vertical="center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45" fillId="37" borderId="9" xfId="1" applyNumberFormat="1" applyFont="1" applyFill="1" applyBorder="1" applyAlignment="1" applyProtection="1">
      <alignment horizontal="center" vertical="center" wrapText="1"/>
    </xf>
    <xf numFmtId="3" fontId="45" fillId="31" borderId="9" xfId="1" applyNumberFormat="1" applyFont="1" applyFill="1" applyBorder="1" applyAlignment="1" applyProtection="1">
      <alignment horizontal="center" wrapText="1"/>
    </xf>
    <xf numFmtId="164" fontId="46" fillId="38" borderId="9" xfId="1" applyNumberFormat="1" applyFont="1" applyFill="1" applyBorder="1" applyAlignment="1" applyProtection="1">
      <alignment horizontal="center" vertical="center" wrapText="1"/>
    </xf>
    <xf numFmtId="3" fontId="3" fillId="31" borderId="9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left" vertical="center"/>
    </xf>
    <xf numFmtId="0" fontId="4" fillId="0" borderId="172" xfId="1" applyFont="1" applyBorder="1" applyAlignment="1" applyProtection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4" fillId="0" borderId="130" xfId="1" applyFont="1" applyBorder="1" applyAlignment="1" applyProtection="1">
      <alignment horizontal="left" vertical="center" wrapText="1"/>
    </xf>
    <xf numFmtId="0" fontId="4" fillId="0" borderId="172" xfId="1" applyFont="1" applyBorder="1" applyAlignment="1" applyProtection="1">
      <alignment horizontal="left" vertical="center" wrapText="1"/>
    </xf>
    <xf numFmtId="0" fontId="4" fillId="0" borderId="25" xfId="1" applyFont="1" applyFill="1" applyBorder="1" applyAlignment="1" applyProtection="1">
      <alignment horizontal="left" vertical="center"/>
    </xf>
    <xf numFmtId="0" fontId="4" fillId="0" borderId="39" xfId="1" applyFont="1" applyBorder="1" applyAlignment="1" applyProtection="1">
      <alignment horizontal="left" vertical="center"/>
    </xf>
    <xf numFmtId="3" fontId="4" fillId="0" borderId="135" xfId="1" applyNumberFormat="1" applyFont="1" applyBorder="1" applyAlignment="1" applyProtection="1">
      <alignment horizontal="left" vertical="center"/>
    </xf>
    <xf numFmtId="3" fontId="4" fillId="0" borderId="12" xfId="1" applyNumberFormat="1" applyFont="1" applyBorder="1" applyAlignment="1" applyProtection="1">
      <alignment horizontal="left" vertical="center"/>
    </xf>
    <xf numFmtId="0" fontId="3" fillId="8" borderId="10" xfId="1" applyFont="1" applyFill="1" applyBorder="1" applyAlignment="1">
      <alignment horizontal="left" vertical="center"/>
    </xf>
    <xf numFmtId="0" fontId="4" fillId="15" borderId="26" xfId="1" applyFont="1" applyFill="1" applyBorder="1" applyAlignment="1" applyProtection="1">
      <alignment horizontal="left" vertical="center" wrapText="1"/>
    </xf>
    <xf numFmtId="0" fontId="3" fillId="8" borderId="32" xfId="1" applyFont="1" applyFill="1" applyBorder="1" applyAlignment="1" applyProtection="1">
      <alignment horizontal="left" vertical="center"/>
    </xf>
    <xf numFmtId="0" fontId="4" fillId="0" borderId="27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129" xfId="1" applyFont="1" applyBorder="1" applyAlignment="1" applyProtection="1">
      <alignment horizontal="left" vertical="center"/>
    </xf>
    <xf numFmtId="0" fontId="4" fillId="0" borderId="130" xfId="1" applyFont="1" applyBorder="1" applyAlignment="1" applyProtection="1">
      <alignment horizontal="left" vertical="center"/>
    </xf>
    <xf numFmtId="0" fontId="4" fillId="29" borderId="101" xfId="1" applyFont="1" applyFill="1" applyBorder="1" applyAlignment="1" applyProtection="1">
      <alignment horizontal="left" vertical="center"/>
    </xf>
    <xf numFmtId="0" fontId="4" fillId="29" borderId="129" xfId="1" applyFont="1" applyFill="1" applyBorder="1" applyAlignment="1" applyProtection="1">
      <alignment horizontal="left" vertical="center"/>
    </xf>
    <xf numFmtId="0" fontId="4" fillId="29" borderId="130" xfId="1" applyFont="1" applyFill="1" applyBorder="1" applyAlignment="1" applyProtection="1">
      <alignment horizontal="left" vertical="center"/>
    </xf>
    <xf numFmtId="0" fontId="4" fillId="29" borderId="136" xfId="1" applyFont="1" applyFill="1" applyBorder="1" applyAlignment="1" applyProtection="1">
      <alignment horizontal="left" vertical="center"/>
    </xf>
    <xf numFmtId="0" fontId="3" fillId="8" borderId="10" xfId="1" applyFont="1" applyFill="1" applyBorder="1" applyAlignment="1" applyProtection="1">
      <alignment horizontal="left" vertical="center"/>
    </xf>
    <xf numFmtId="0" fontId="4" fillId="0" borderId="20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173" xfId="1" applyFont="1" applyBorder="1" applyAlignment="1" applyProtection="1">
      <alignment horizontal="left" vertical="center"/>
    </xf>
    <xf numFmtId="0" fontId="4" fillId="0" borderId="139" xfId="1" applyFont="1" applyBorder="1" applyAlignment="1" applyProtection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64" xfId="1" applyFont="1" applyBorder="1" applyAlignment="1">
      <alignment horizontal="left" vertical="center"/>
    </xf>
    <xf numFmtId="0" fontId="4" fillId="0" borderId="165" xfId="1" applyFont="1" applyBorder="1" applyAlignment="1">
      <alignment horizontal="left" vertical="center"/>
    </xf>
    <xf numFmtId="0" fontId="4" fillId="0" borderId="169" xfId="1" applyFont="1" applyBorder="1" applyAlignment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3" fillId="0" borderId="70" xfId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7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70" xfId="1" applyFont="1" applyBorder="1" applyAlignment="1" applyProtection="1">
      <alignment horizontal="left" vertical="center"/>
    </xf>
    <xf numFmtId="0" fontId="3" fillId="0" borderId="134" xfId="1" applyFont="1" applyBorder="1" applyAlignment="1" applyProtection="1">
      <alignment horizontal="left" vertical="center"/>
    </xf>
    <xf numFmtId="0" fontId="45" fillId="31" borderId="9" xfId="1" applyFont="1" applyFill="1" applyBorder="1" applyAlignment="1" applyProtection="1">
      <alignment horizontal="left" vertical="center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164" fontId="7" fillId="3" borderId="27" xfId="1" applyNumberFormat="1" applyFont="1" applyFill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0" fontId="3" fillId="10" borderId="190" xfId="1" applyFont="1" applyFill="1" applyBorder="1" applyAlignment="1">
      <alignment horizontal="center" vertical="center"/>
    </xf>
    <xf numFmtId="164" fontId="7" fillId="3" borderId="191" xfId="1" applyNumberFormat="1" applyFont="1" applyFill="1" applyBorder="1" applyAlignment="1">
      <alignment horizontal="center" vertical="center" wrapText="1"/>
    </xf>
    <xf numFmtId="164" fontId="7" fillId="3" borderId="192" xfId="1" applyNumberFormat="1" applyFont="1" applyFill="1" applyBorder="1" applyAlignment="1">
      <alignment horizontal="center" vertical="center" wrapText="1"/>
    </xf>
    <xf numFmtId="164" fontId="5" fillId="3" borderId="193" xfId="1" applyNumberFormat="1" applyFont="1" applyFill="1" applyBorder="1" applyAlignment="1">
      <alignment horizontal="center" vertical="center" wrapText="1"/>
    </xf>
    <xf numFmtId="0" fontId="3" fillId="8" borderId="190" xfId="1" applyFont="1" applyFill="1" applyBorder="1" applyAlignment="1">
      <alignment horizontal="center" vertical="center"/>
    </xf>
    <xf numFmtId="3" fontId="4" fillId="0" borderId="191" xfId="1" applyNumberFormat="1" applyFont="1" applyBorder="1" applyAlignment="1" applyProtection="1">
      <alignment horizontal="center" vertical="center" wrapText="1"/>
      <protection locked="0"/>
    </xf>
    <xf numFmtId="3" fontId="4" fillId="0" borderId="192" xfId="1" applyNumberFormat="1" applyFont="1" applyBorder="1" applyAlignment="1" applyProtection="1">
      <alignment horizontal="center" vertical="center" wrapText="1"/>
      <protection locked="0"/>
    </xf>
    <xf numFmtId="3" fontId="4" fillId="0" borderId="194" xfId="1" applyNumberFormat="1" applyFont="1" applyBorder="1" applyAlignment="1" applyProtection="1">
      <alignment horizontal="center" vertical="center" wrapText="1"/>
      <protection locked="0"/>
    </xf>
    <xf numFmtId="166" fontId="4" fillId="0" borderId="191" xfId="1" applyNumberFormat="1" applyFont="1" applyBorder="1" applyAlignment="1" applyProtection="1">
      <alignment horizontal="center" vertical="center" wrapText="1"/>
      <protection locked="0"/>
    </xf>
    <xf numFmtId="3" fontId="3" fillId="0" borderId="193" xfId="1" applyNumberFormat="1" applyFont="1" applyBorder="1" applyAlignment="1">
      <alignment horizontal="center" wrapText="1"/>
    </xf>
    <xf numFmtId="3" fontId="4" fillId="0" borderId="195" xfId="1" applyNumberFormat="1" applyFont="1" applyBorder="1" applyAlignment="1" applyProtection="1">
      <alignment horizontal="center" vertical="center" wrapText="1"/>
      <protection locked="0"/>
    </xf>
    <xf numFmtId="164" fontId="5" fillId="3" borderId="191" xfId="1" applyNumberFormat="1" applyFont="1" applyFill="1" applyBorder="1" applyAlignment="1">
      <alignment horizontal="center" vertical="center" wrapText="1"/>
    </xf>
    <xf numFmtId="164" fontId="5" fillId="3" borderId="192" xfId="1" applyNumberFormat="1" applyFont="1" applyFill="1" applyBorder="1" applyAlignment="1">
      <alignment horizontal="center" vertical="center" wrapText="1"/>
    </xf>
    <xf numFmtId="3" fontId="3" fillId="0" borderId="151" xfId="1" applyNumberFormat="1" applyFont="1" applyBorder="1" applyAlignment="1">
      <alignment horizontal="center" wrapText="1"/>
    </xf>
    <xf numFmtId="3" fontId="3" fillId="0" borderId="149" xfId="1" applyNumberFormat="1" applyFont="1" applyBorder="1" applyAlignment="1">
      <alignment horizontal="center" wrapText="1"/>
    </xf>
    <xf numFmtId="0" fontId="2" fillId="5" borderId="0" xfId="1" applyFont="1" applyFill="1" applyBorder="1" applyAlignment="1">
      <alignment horizontal="center" vertical="center"/>
    </xf>
    <xf numFmtId="3" fontId="4" fillId="0" borderId="196" xfId="1" applyNumberFormat="1" applyFont="1" applyBorder="1" applyAlignment="1" applyProtection="1">
      <alignment horizontal="center" vertical="center" wrapText="1"/>
      <protection locked="0"/>
    </xf>
    <xf numFmtId="164" fontId="5" fillId="3" borderId="196" xfId="1" applyNumberFormat="1" applyFont="1" applyFill="1" applyBorder="1" applyAlignment="1">
      <alignment horizontal="center" vertical="center" wrapText="1"/>
    </xf>
    <xf numFmtId="3" fontId="4" fillId="25" borderId="19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94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97" xfId="1" applyFont="1" applyFill="1" applyBorder="1" applyAlignment="1">
      <alignment horizontal="center" vertical="center"/>
    </xf>
    <xf numFmtId="0" fontId="3" fillId="10" borderId="197" xfId="1" applyFont="1" applyFill="1" applyBorder="1" applyAlignment="1">
      <alignment horizontal="center" vertical="center"/>
    </xf>
    <xf numFmtId="3" fontId="4" fillId="25" borderId="191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91" xfId="25" applyNumberFormat="1" applyFont="1" applyBorder="1" applyAlignment="1" applyProtection="1">
      <alignment horizontal="center" vertical="center" wrapText="1"/>
      <protection locked="0"/>
    </xf>
    <xf numFmtId="4" fontId="4" fillId="0" borderId="191" xfId="1" applyNumberFormat="1" applyFont="1" applyBorder="1" applyAlignment="1" applyProtection="1">
      <alignment horizontal="center" vertical="center" wrapText="1"/>
      <protection locked="0"/>
    </xf>
    <xf numFmtId="0" fontId="4" fillId="8" borderId="184" xfId="1" applyFont="1" applyFill="1" applyBorder="1" applyAlignment="1">
      <alignment horizontal="center" vertical="center"/>
    </xf>
    <xf numFmtId="164" fontId="7" fillId="3" borderId="184" xfId="1" applyNumberFormat="1" applyFont="1" applyFill="1" applyBorder="1" applyAlignment="1">
      <alignment horizontal="center" vertical="center" wrapText="1"/>
    </xf>
    <xf numFmtId="3" fontId="4" fillId="0" borderId="184" xfId="1" applyNumberFormat="1" applyFont="1" applyBorder="1" applyAlignment="1" applyProtection="1">
      <alignment horizontal="center" vertical="center" wrapText="1"/>
      <protection locked="0"/>
    </xf>
    <xf numFmtId="3" fontId="4" fillId="0" borderId="172" xfId="1" applyNumberFormat="1" applyFont="1" applyBorder="1" applyAlignment="1" applyProtection="1">
      <alignment horizontal="center" vertical="center" wrapText="1"/>
      <protection locked="0"/>
    </xf>
    <xf numFmtId="164" fontId="7" fillId="3" borderId="172" xfId="1" applyNumberFormat="1" applyFont="1" applyFill="1" applyBorder="1" applyAlignment="1">
      <alignment horizontal="center" vertical="center" wrapText="1"/>
    </xf>
    <xf numFmtId="3" fontId="4" fillId="0" borderId="156" xfId="1" applyNumberFormat="1" applyFont="1" applyBorder="1" applyAlignment="1" applyProtection="1">
      <alignment horizontal="center" vertical="center" wrapText="1"/>
      <protection locked="0"/>
    </xf>
    <xf numFmtId="3" fontId="4" fillId="0" borderId="198" xfId="1" applyNumberFormat="1" applyFont="1" applyBorder="1" applyAlignment="1" applyProtection="1">
      <alignment horizontal="center" vertical="center" wrapText="1"/>
      <protection locked="0"/>
    </xf>
    <xf numFmtId="0" fontId="3" fillId="10" borderId="199" xfId="1" applyFont="1" applyFill="1" applyBorder="1" applyAlignment="1">
      <alignment horizontal="center" vertical="center"/>
    </xf>
    <xf numFmtId="0" fontId="3" fillId="8" borderId="199" xfId="1" applyFont="1" applyFill="1" applyBorder="1" applyAlignment="1">
      <alignment horizontal="center" vertical="center"/>
    </xf>
    <xf numFmtId="3" fontId="4" fillId="0" borderId="200" xfId="1" applyNumberFormat="1" applyFont="1" applyBorder="1" applyAlignment="1" applyProtection="1">
      <alignment horizontal="center" vertical="center" wrapText="1"/>
      <protection locked="0"/>
    </xf>
    <xf numFmtId="164" fontId="7" fillId="3" borderId="198" xfId="1" applyNumberFormat="1" applyFont="1" applyFill="1" applyBorder="1" applyAlignment="1">
      <alignment horizontal="center" vertical="center" wrapText="1"/>
    </xf>
    <xf numFmtId="164" fontId="5" fillId="3" borderId="172" xfId="1" applyNumberFormat="1" applyFont="1" applyFill="1" applyBorder="1" applyAlignment="1">
      <alignment horizontal="center" vertical="center" wrapText="1"/>
    </xf>
    <xf numFmtId="166" fontId="4" fillId="0" borderId="156" xfId="1" applyNumberFormat="1" applyFont="1" applyBorder="1" applyAlignment="1" applyProtection="1">
      <alignment horizontal="center" vertical="center" wrapText="1"/>
      <protection locked="0"/>
    </xf>
    <xf numFmtId="166" fontId="4" fillId="0" borderId="198" xfId="1" applyNumberFormat="1" applyFont="1" applyBorder="1" applyAlignment="1" applyProtection="1">
      <alignment horizontal="center" vertical="center" wrapText="1"/>
      <protection locked="0"/>
    </xf>
    <xf numFmtId="164" fontId="5" fillId="3" borderId="198" xfId="1" applyNumberFormat="1" applyFont="1" applyFill="1" applyBorder="1" applyAlignment="1">
      <alignment horizontal="center" vertical="center" wrapText="1"/>
    </xf>
    <xf numFmtId="164" fontId="5" fillId="3" borderId="201" xfId="1" applyNumberFormat="1" applyFont="1" applyFill="1" applyBorder="1" applyAlignment="1">
      <alignment horizontal="center" vertical="center" wrapText="1"/>
    </xf>
    <xf numFmtId="3" fontId="4" fillId="29" borderId="191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92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9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02" xfId="1" applyNumberFormat="1" applyFont="1" applyBorder="1" applyAlignment="1">
      <alignment horizontal="center" wrapText="1"/>
    </xf>
    <xf numFmtId="164" fontId="5" fillId="3" borderId="202" xfId="1" applyNumberFormat="1" applyFont="1" applyFill="1" applyBorder="1" applyAlignment="1">
      <alignment horizontal="center" vertical="center" wrapText="1"/>
    </xf>
    <xf numFmtId="3" fontId="4" fillId="0" borderId="203" xfId="1" applyNumberFormat="1" applyFont="1" applyBorder="1" applyAlignment="1" applyProtection="1">
      <alignment horizontal="center" vertical="center" wrapText="1"/>
      <protection locked="0"/>
    </xf>
    <xf numFmtId="164" fontId="5" fillId="3" borderId="203" xfId="1" applyNumberFormat="1" applyFont="1" applyFill="1" applyBorder="1" applyAlignment="1">
      <alignment horizontal="center" vertical="center" wrapText="1"/>
    </xf>
    <xf numFmtId="3" fontId="48" fillId="0" borderId="204" xfId="1" applyNumberFormat="1" applyFont="1" applyBorder="1" applyAlignment="1" applyProtection="1">
      <alignment horizontal="center" vertical="center" wrapText="1"/>
      <protection locked="0"/>
    </xf>
    <xf numFmtId="164" fontId="5" fillId="3" borderId="204" xfId="1" applyNumberFormat="1" applyFont="1" applyFill="1" applyBorder="1" applyAlignment="1">
      <alignment horizontal="center" vertical="center" wrapText="1"/>
    </xf>
    <xf numFmtId="3" fontId="4" fillId="0" borderId="205" xfId="1" applyNumberFormat="1" applyFont="1" applyBorder="1" applyAlignment="1" applyProtection="1">
      <alignment horizontal="center" vertical="center" wrapText="1"/>
      <protection locked="0"/>
    </xf>
    <xf numFmtId="164" fontId="5" fillId="3" borderId="206" xfId="1" applyNumberFormat="1" applyFont="1" applyFill="1" applyBorder="1" applyAlignment="1">
      <alignment horizontal="center" vertical="center" wrapText="1"/>
    </xf>
    <xf numFmtId="3" fontId="4" fillId="0" borderId="207" xfId="1" applyNumberFormat="1" applyFont="1" applyBorder="1" applyAlignment="1" applyProtection="1">
      <alignment horizontal="center" vertical="center" wrapText="1"/>
      <protection locked="0"/>
    </xf>
    <xf numFmtId="164" fontId="5" fillId="3" borderId="208" xfId="1" applyNumberFormat="1" applyFont="1" applyFill="1" applyBorder="1" applyAlignment="1">
      <alignment horizontal="center" vertical="center" wrapText="1"/>
    </xf>
    <xf numFmtId="0" fontId="3" fillId="8" borderId="212" xfId="1" applyFont="1" applyFill="1" applyBorder="1" applyAlignment="1">
      <alignment horizontal="center" vertical="center"/>
    </xf>
    <xf numFmtId="0" fontId="3" fillId="10" borderId="212" xfId="1" applyFont="1" applyFill="1" applyBorder="1" applyAlignment="1">
      <alignment horizontal="center" vertical="center"/>
    </xf>
    <xf numFmtId="3" fontId="4" fillId="0" borderId="210" xfId="1" applyNumberFormat="1" applyFont="1" applyBorder="1" applyAlignment="1" applyProtection="1">
      <alignment horizontal="center" vertical="center" wrapText="1"/>
      <protection locked="0"/>
    </xf>
    <xf numFmtId="164" fontId="7" fillId="3" borderId="210" xfId="1" applyNumberFormat="1" applyFont="1" applyFill="1" applyBorder="1" applyAlignment="1">
      <alignment horizontal="center" vertical="center" wrapText="1"/>
    </xf>
    <xf numFmtId="3" fontId="4" fillId="0" borderId="211" xfId="1" applyNumberFormat="1" applyFont="1" applyBorder="1" applyAlignment="1" applyProtection="1">
      <alignment horizontal="center" vertical="center" wrapText="1"/>
      <protection locked="0"/>
    </xf>
    <xf numFmtId="164" fontId="7" fillId="3" borderId="211" xfId="1" applyNumberFormat="1" applyFont="1" applyFill="1" applyBorder="1" applyAlignment="1">
      <alignment horizontal="center" vertical="center" wrapText="1"/>
    </xf>
    <xf numFmtId="166" fontId="4" fillId="0" borderId="210" xfId="1" applyNumberFormat="1" applyFont="1" applyBorder="1" applyAlignment="1" applyProtection="1">
      <alignment horizontal="center" vertical="center" wrapText="1"/>
      <protection locked="0"/>
    </xf>
    <xf numFmtId="164" fontId="5" fillId="3" borderId="210" xfId="1" applyNumberFormat="1" applyFont="1" applyFill="1" applyBorder="1" applyAlignment="1">
      <alignment horizontal="center" vertical="center" wrapText="1"/>
    </xf>
    <xf numFmtId="164" fontId="5" fillId="3" borderId="211" xfId="1" applyNumberFormat="1" applyFont="1" applyFill="1" applyBorder="1" applyAlignment="1">
      <alignment horizontal="center" vertical="center" wrapText="1"/>
    </xf>
    <xf numFmtId="0" fontId="3" fillId="8" borderId="209" xfId="1" applyFont="1" applyFill="1" applyBorder="1" applyAlignment="1">
      <alignment horizontal="center" vertical="center"/>
    </xf>
    <xf numFmtId="0" fontId="3" fillId="10" borderId="209" xfId="1" applyFont="1" applyFill="1" applyBorder="1" applyAlignment="1">
      <alignment horizontal="center" vertical="center"/>
    </xf>
    <xf numFmtId="3" fontId="4" fillId="0" borderId="214" xfId="1" applyNumberFormat="1" applyFont="1" applyBorder="1" applyAlignment="1" applyProtection="1">
      <alignment horizontal="center" vertical="center" wrapText="1"/>
      <protection locked="0"/>
    </xf>
    <xf numFmtId="164" fontId="5" fillId="3" borderId="214" xfId="1" applyNumberFormat="1" applyFont="1" applyFill="1" applyBorder="1" applyAlignment="1">
      <alignment horizontal="center" vertical="center" wrapText="1"/>
    </xf>
    <xf numFmtId="3" fontId="4" fillId="0" borderId="213" xfId="1" applyNumberFormat="1" applyFont="1" applyBorder="1" applyAlignment="1" applyProtection="1">
      <alignment horizontal="center" vertical="center" wrapText="1"/>
      <protection locked="0"/>
    </xf>
    <xf numFmtId="164" fontId="5" fillId="3" borderId="213" xfId="1" applyNumberFormat="1" applyFont="1" applyFill="1" applyBorder="1" applyAlignment="1">
      <alignment horizontal="center" vertical="center" wrapText="1"/>
    </xf>
    <xf numFmtId="166" fontId="4" fillId="0" borderId="214" xfId="1" applyNumberFormat="1" applyFont="1" applyBorder="1" applyAlignment="1" applyProtection="1">
      <alignment horizontal="center" vertical="center" wrapText="1"/>
      <protection locked="0"/>
    </xf>
    <xf numFmtId="3" fontId="4" fillId="0" borderId="215" xfId="1" applyNumberFormat="1" applyFont="1" applyBorder="1" applyAlignment="1" applyProtection="1">
      <alignment horizontal="center" vertical="center" wrapText="1"/>
      <protection locked="0"/>
    </xf>
    <xf numFmtId="164" fontId="5" fillId="3" borderId="215" xfId="1" applyNumberFormat="1" applyFont="1" applyFill="1" applyBorder="1" applyAlignment="1">
      <alignment horizontal="center" vertical="center" wrapText="1"/>
    </xf>
    <xf numFmtId="4" fontId="4" fillId="0" borderId="214" xfId="1" applyNumberFormat="1" applyFont="1" applyBorder="1" applyAlignment="1" applyProtection="1">
      <alignment horizontal="center" vertical="center" wrapText="1"/>
      <protection locked="0"/>
    </xf>
    <xf numFmtId="3" fontId="4" fillId="0" borderId="216" xfId="1" applyNumberFormat="1" applyFont="1" applyBorder="1" applyAlignment="1" applyProtection="1">
      <alignment horizontal="center" vertical="center" wrapText="1"/>
      <protection locked="0"/>
    </xf>
    <xf numFmtId="3" fontId="4" fillId="25" borderId="21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15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15" xfId="1" applyNumberFormat="1" applyFont="1" applyFill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 applyProtection="1">
      <alignment horizontal="center" vertical="center" wrapText="1"/>
      <protection locked="0"/>
    </xf>
    <xf numFmtId="3" fontId="3" fillId="0" borderId="51" xfId="1" applyNumberFormat="1" applyFont="1" applyFill="1" applyBorder="1" applyAlignment="1">
      <alignment horizontal="center" vertical="center" wrapText="1"/>
    </xf>
    <xf numFmtId="164" fontId="3" fillId="3" borderId="51" xfId="1" applyNumberFormat="1" applyFont="1" applyFill="1" applyBorder="1" applyAlignment="1">
      <alignment horizontal="center" vertical="center" wrapText="1"/>
    </xf>
    <xf numFmtId="164" fontId="7" fillId="3" borderId="215" xfId="1" applyNumberFormat="1" applyFont="1" applyFill="1" applyBorder="1" applyAlignment="1">
      <alignment horizontal="center" vertical="center" wrapText="1"/>
    </xf>
    <xf numFmtId="164" fontId="7" fillId="3" borderId="214" xfId="1" applyNumberFormat="1" applyFont="1" applyFill="1" applyBorder="1" applyAlignment="1">
      <alignment horizontal="center" vertical="center" wrapText="1"/>
    </xf>
    <xf numFmtId="164" fontId="7" fillId="3" borderId="213" xfId="1" applyNumberFormat="1" applyFont="1" applyFill="1" applyBorder="1" applyAlignment="1">
      <alignment horizontal="center" vertical="center" wrapText="1"/>
    </xf>
    <xf numFmtId="166" fontId="4" fillId="13" borderId="214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15" xfId="1" applyNumberFormat="1" applyFont="1" applyBorder="1" applyAlignment="1" applyProtection="1">
      <alignment horizontal="center" vertical="center" wrapText="1"/>
      <protection locked="0"/>
    </xf>
    <xf numFmtId="166" fontId="4" fillId="0" borderId="213" xfId="1" applyNumberFormat="1" applyFont="1" applyBorder="1" applyAlignment="1" applyProtection="1">
      <alignment horizontal="center" vertical="center" wrapText="1"/>
      <protection locked="0"/>
    </xf>
    <xf numFmtId="3" fontId="4" fillId="0" borderId="17" xfId="1" applyNumberFormat="1" applyFont="1" applyBorder="1" applyAlignment="1" applyProtection="1">
      <alignment horizontal="center" vertical="center" wrapText="1"/>
      <protection locked="0"/>
    </xf>
    <xf numFmtId="164" fontId="5" fillId="3" borderId="17" xfId="1" applyNumberFormat="1" applyFont="1" applyFill="1" applyBorder="1" applyAlignment="1">
      <alignment horizontal="center" vertical="center" wrapText="1"/>
    </xf>
    <xf numFmtId="164" fontId="5" fillId="3" borderId="217" xfId="1" applyNumberFormat="1" applyFont="1" applyFill="1" applyBorder="1" applyAlignment="1">
      <alignment horizontal="center" vertical="center" wrapText="1"/>
    </xf>
    <xf numFmtId="3" fontId="3" fillId="0" borderId="218" xfId="1" applyNumberFormat="1" applyFont="1" applyBorder="1" applyAlignment="1">
      <alignment horizontal="center" wrapText="1"/>
    </xf>
    <xf numFmtId="3" fontId="4" fillId="29" borderId="214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213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29" xfId="1" applyNumberFormat="1" applyFont="1" applyFill="1" applyBorder="1" applyAlignment="1">
      <alignment horizontal="center" wrapText="1"/>
    </xf>
    <xf numFmtId="3" fontId="3" fillId="25" borderId="30" xfId="1" applyNumberFormat="1" applyFont="1" applyFill="1" applyBorder="1" applyAlignment="1">
      <alignment horizontal="center" wrapText="1"/>
    </xf>
    <xf numFmtId="3" fontId="7" fillId="0" borderId="29" xfId="1" applyNumberFormat="1" applyFont="1" applyBorder="1" applyAlignment="1" applyProtection="1">
      <alignment horizontal="center" vertical="center" wrapText="1"/>
      <protection locked="0"/>
    </xf>
    <xf numFmtId="3" fontId="7" fillId="0" borderId="14" xfId="1" applyNumberFormat="1" applyFont="1" applyBorder="1" applyAlignment="1" applyProtection="1">
      <alignment horizontal="center" vertical="center" wrapText="1"/>
      <protection locked="0"/>
    </xf>
    <xf numFmtId="3" fontId="4" fillId="0" borderId="219" xfId="1" applyNumberFormat="1" applyFont="1" applyBorder="1" applyAlignment="1" applyProtection="1">
      <alignment horizontal="center" vertical="center" wrapText="1"/>
      <protection locked="0"/>
    </xf>
    <xf numFmtId="164" fontId="5" fillId="3" borderId="219" xfId="1" applyNumberFormat="1" applyFont="1" applyFill="1" applyBorder="1" applyAlignment="1">
      <alignment horizontal="center" vertical="center" wrapText="1"/>
    </xf>
    <xf numFmtId="3" fontId="48" fillId="0" borderId="220" xfId="1" applyNumberFormat="1" applyFont="1" applyBorder="1" applyAlignment="1" applyProtection="1">
      <alignment horizontal="center" vertical="center" wrapText="1"/>
      <protection locked="0"/>
    </xf>
    <xf numFmtId="164" fontId="5" fillId="3" borderId="220" xfId="1" applyNumberFormat="1" applyFont="1" applyFill="1" applyBorder="1" applyAlignment="1">
      <alignment horizontal="center" vertical="center" wrapText="1"/>
    </xf>
    <xf numFmtId="0" fontId="3" fillId="8" borderId="221" xfId="1" applyFont="1" applyFill="1" applyBorder="1" applyAlignment="1">
      <alignment horizontal="center" vertical="center"/>
    </xf>
    <xf numFmtId="0" fontId="3" fillId="10" borderId="221" xfId="1" applyFont="1" applyFill="1" applyBorder="1" applyAlignment="1">
      <alignment horizontal="center" vertical="center"/>
    </xf>
    <xf numFmtId="3" fontId="4" fillId="0" borderId="222" xfId="1" applyNumberFormat="1" applyFont="1" applyBorder="1" applyAlignment="1" applyProtection="1">
      <alignment horizontal="center" vertical="center" wrapText="1"/>
      <protection locked="0"/>
    </xf>
    <xf numFmtId="164" fontId="5" fillId="3" borderId="222" xfId="1" applyNumberFormat="1" applyFont="1" applyFill="1" applyBorder="1" applyAlignment="1">
      <alignment horizontal="center" vertical="center" wrapText="1"/>
    </xf>
    <xf numFmtId="3" fontId="4" fillId="0" borderId="223" xfId="1" applyNumberFormat="1" applyFont="1" applyBorder="1" applyAlignment="1" applyProtection="1">
      <alignment horizontal="center" vertical="center" wrapText="1"/>
      <protection locked="0"/>
    </xf>
    <xf numFmtId="164" fontId="5" fillId="3" borderId="223" xfId="1" applyNumberFormat="1" applyFont="1" applyFill="1" applyBorder="1" applyAlignment="1">
      <alignment horizontal="center" vertical="center" wrapText="1"/>
    </xf>
    <xf numFmtId="164" fontId="7" fillId="3" borderId="27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0" fontId="10" fillId="0" borderId="79" xfId="4" applyFont="1" applyBorder="1" applyAlignment="1">
      <alignment horizontal="center" vertical="center"/>
    </xf>
    <xf numFmtId="0" fontId="10" fillId="0" borderId="80" xfId="4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11" fillId="0" borderId="86" xfId="4" applyFont="1" applyBorder="1" applyAlignment="1">
      <alignment horizontal="center" vertical="center"/>
    </xf>
    <xf numFmtId="17" fontId="11" fillId="0" borderId="84" xfId="4" applyNumberFormat="1" applyFont="1" applyBorder="1" applyAlignment="1">
      <alignment horizontal="center" vertical="center"/>
    </xf>
    <xf numFmtId="0" fontId="11" fillId="0" borderId="81" xfId="4" applyFont="1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7" xfId="4" applyFont="1" applyBorder="1" applyAlignment="1">
      <alignment horizontal="left" vertical="center"/>
    </xf>
    <xf numFmtId="0" fontId="11" fillId="0" borderId="88" xfId="4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5" borderId="36" xfId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3" fontId="4" fillId="4" borderId="27" xfId="1" applyNumberFormat="1" applyFont="1" applyFill="1" applyBorder="1" applyAlignment="1" applyProtection="1">
      <alignment horizontal="center" vertical="center" wrapText="1"/>
    </xf>
    <xf numFmtId="3" fontId="4" fillId="4" borderId="12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 wrapText="1"/>
    </xf>
    <xf numFmtId="164" fontId="5" fillId="7" borderId="27" xfId="1" applyNumberFormat="1" applyFont="1" applyFill="1" applyBorder="1" applyAlignment="1" applyProtection="1">
      <alignment horizontal="center" vertical="center" wrapText="1"/>
    </xf>
    <xf numFmtId="164" fontId="5" fillId="7" borderId="12" xfId="1" applyNumberFormat="1" applyFont="1" applyFill="1" applyBorder="1" applyAlignment="1" applyProtection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horizontal="center" vertical="center" wrapText="1"/>
      <protection locked="0"/>
    </xf>
    <xf numFmtId="164" fontId="7" fillId="3" borderId="27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3" fontId="4" fillId="25" borderId="27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9" xfId="1" applyNumberFormat="1" applyFont="1" applyFill="1" applyBorder="1" applyAlignment="1">
      <alignment horizontal="center" vertical="center" wrapText="1"/>
    </xf>
    <xf numFmtId="0" fontId="2" fillId="5" borderId="36" xfId="1" applyFont="1" applyFill="1" applyBorder="1" applyAlignment="1" applyProtection="1">
      <alignment horizontal="center" vertical="center"/>
    </xf>
    <xf numFmtId="0" fontId="2" fillId="5" borderId="37" xfId="1" applyFont="1" applyFill="1" applyBorder="1" applyAlignment="1" applyProtection="1">
      <alignment horizontal="center" vertical="center"/>
    </xf>
    <xf numFmtId="3" fontId="4" fillId="0" borderId="27" xfId="1" applyNumberFormat="1" applyFont="1" applyBorder="1" applyAlignment="1" applyProtection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</xf>
    <xf numFmtId="3" fontId="4" fillId="0" borderId="9" xfId="1" applyNumberFormat="1" applyFont="1" applyBorder="1" applyAlignment="1" applyProtection="1">
      <alignment horizontal="center" vertical="center" wrapText="1"/>
    </xf>
    <xf numFmtId="164" fontId="5" fillId="3" borderId="27" xfId="1" applyNumberFormat="1" applyFont="1" applyFill="1" applyBorder="1" applyAlignment="1" applyProtection="1">
      <alignment horizontal="center" vertical="center" wrapText="1"/>
    </xf>
    <xf numFmtId="164" fontId="5" fillId="3" borderId="12" xfId="1" applyNumberFormat="1" applyFont="1" applyFill="1" applyBorder="1" applyAlignment="1" applyProtection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164" fontId="41" fillId="7" borderId="27" xfId="1" applyNumberFormat="1" applyFont="1" applyFill="1" applyBorder="1" applyAlignment="1" applyProtection="1">
      <alignment horizontal="center" vertical="center" wrapText="1"/>
    </xf>
    <xf numFmtId="164" fontId="41" fillId="7" borderId="12" xfId="1" applyNumberFormat="1" applyFont="1" applyFill="1" applyBorder="1" applyAlignment="1" applyProtection="1">
      <alignment horizontal="center" vertical="center" wrapText="1"/>
    </xf>
    <xf numFmtId="164" fontId="41" fillId="7" borderId="9" xfId="1" applyNumberFormat="1" applyFont="1" applyFill="1" applyBorder="1" applyAlignment="1" applyProtection="1">
      <alignment horizontal="center" vertical="center" wrapText="1"/>
    </xf>
    <xf numFmtId="3" fontId="37" fillId="2" borderId="27" xfId="1" applyNumberFormat="1" applyFont="1" applyFill="1" applyBorder="1" applyAlignment="1" applyProtection="1">
      <alignment horizontal="center" vertical="center" wrapText="1"/>
    </xf>
    <xf numFmtId="3" fontId="37" fillId="2" borderId="12" xfId="1" applyNumberFormat="1" applyFont="1" applyFill="1" applyBorder="1" applyAlignment="1" applyProtection="1">
      <alignment horizontal="center" vertical="center" wrapText="1"/>
    </xf>
    <xf numFmtId="3" fontId="37" fillId="2" borderId="9" xfId="1" applyNumberFormat="1" applyFont="1" applyFill="1" applyBorder="1" applyAlignment="1" applyProtection="1">
      <alignment horizontal="center" vertical="center" wrapText="1"/>
    </xf>
    <xf numFmtId="3" fontId="1" fillId="0" borderId="27" xfId="1" applyNumberFormat="1" applyFont="1" applyBorder="1" applyAlignment="1" applyProtection="1">
      <alignment horizontal="center" vertical="center" wrapText="1"/>
    </xf>
    <xf numFmtId="3" fontId="1" fillId="0" borderId="12" xfId="1" applyNumberFormat="1" applyFont="1" applyBorder="1" applyAlignment="1" applyProtection="1">
      <alignment horizontal="center" vertical="center" wrapText="1"/>
    </xf>
    <xf numFmtId="3" fontId="1" fillId="0" borderId="9" xfId="1" applyNumberFormat="1" applyFont="1" applyBorder="1" applyAlignment="1" applyProtection="1">
      <alignment horizontal="center" vertical="center" wrapText="1"/>
    </xf>
    <xf numFmtId="164" fontId="41" fillId="3" borderId="27" xfId="1" applyNumberFormat="1" applyFont="1" applyFill="1" applyBorder="1" applyAlignment="1" applyProtection="1">
      <alignment horizontal="center" vertical="center" wrapText="1"/>
    </xf>
    <xf numFmtId="164" fontId="41" fillId="3" borderId="12" xfId="1" applyNumberFormat="1" applyFont="1" applyFill="1" applyBorder="1" applyAlignment="1" applyProtection="1">
      <alignment horizontal="center" vertical="center" wrapText="1"/>
    </xf>
    <xf numFmtId="164" fontId="41" fillId="3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/>
    </xf>
    <xf numFmtId="0" fontId="30" fillId="0" borderId="0" xfId="1" applyFont="1" applyAlignment="1" applyProtection="1">
      <alignment horizontal="center"/>
    </xf>
    <xf numFmtId="0" fontId="2" fillId="5" borderId="182" xfId="1" applyFont="1" applyFill="1" applyBorder="1" applyAlignment="1" applyProtection="1">
      <alignment horizontal="center" vertical="center"/>
    </xf>
    <xf numFmtId="0" fontId="2" fillId="5" borderId="183" xfId="1" applyFont="1" applyFill="1" applyBorder="1" applyAlignment="1" applyProtection="1">
      <alignment horizontal="center" vertical="center"/>
    </xf>
    <xf numFmtId="0" fontId="23" fillId="29" borderId="84" xfId="0" applyFont="1" applyFill="1" applyBorder="1" applyAlignment="1" applyProtection="1">
      <alignment horizontal="center"/>
    </xf>
    <xf numFmtId="0" fontId="23" fillId="29" borderId="125" xfId="0" applyFont="1" applyFill="1" applyBorder="1" applyAlignment="1" applyProtection="1">
      <alignment horizontal="center"/>
    </xf>
    <xf numFmtId="0" fontId="23" fillId="29" borderId="103" xfId="0" applyFont="1" applyFill="1" applyBorder="1" applyAlignment="1" applyProtection="1">
      <alignment horizontal="center"/>
    </xf>
    <xf numFmtId="0" fontId="23" fillId="29" borderId="104" xfId="0" applyFont="1" applyFill="1" applyBorder="1" applyAlignment="1" applyProtection="1">
      <alignment horizontal="center"/>
    </xf>
    <xf numFmtId="0" fontId="2" fillId="26" borderId="84" xfId="1" applyFont="1" applyFill="1" applyBorder="1" applyAlignment="1" applyProtection="1">
      <alignment horizontal="center" vertical="center"/>
    </xf>
    <xf numFmtId="0" fontId="2" fillId="26" borderId="104" xfId="1" applyFont="1" applyFill="1" applyBorder="1" applyAlignment="1" applyProtection="1">
      <alignment horizontal="center" vertical="center"/>
    </xf>
    <xf numFmtId="0" fontId="2" fillId="26" borderId="125" xfId="1" applyFont="1" applyFill="1" applyBorder="1" applyAlignment="1" applyProtection="1">
      <alignment horizontal="center" vertical="center"/>
    </xf>
    <xf numFmtId="0" fontId="2" fillId="26" borderId="103" xfId="1" applyFont="1" applyFill="1" applyBorder="1" applyAlignment="1" applyProtection="1">
      <alignment horizontal="center" vertical="center"/>
    </xf>
    <xf numFmtId="164" fontId="5" fillId="7" borderId="9" xfId="1" applyNumberFormat="1" applyFont="1" applyFill="1" applyBorder="1" applyAlignment="1" applyProtection="1">
      <alignment horizontal="center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12" xfId="1" applyNumberFormat="1" applyFont="1" applyFill="1" applyBorder="1" applyAlignment="1" applyProtection="1">
      <alignment horizontal="center" vertical="center" wrapText="1"/>
    </xf>
    <xf numFmtId="3" fontId="24" fillId="2" borderId="9" xfId="1" applyNumberFormat="1" applyFont="1" applyFill="1" applyBorder="1" applyAlignment="1" applyProtection="1">
      <alignment horizontal="center" vertical="center" wrapText="1"/>
    </xf>
    <xf numFmtId="3" fontId="4" fillId="13" borderId="27" xfId="1" applyNumberFormat="1" applyFont="1" applyFill="1" applyBorder="1" applyAlignment="1" applyProtection="1">
      <alignment horizontal="center" vertical="center" wrapText="1"/>
    </xf>
    <xf numFmtId="3" fontId="4" fillId="13" borderId="12" xfId="1" applyNumberFormat="1" applyFont="1" applyFill="1" applyBorder="1" applyAlignment="1" applyProtection="1">
      <alignment horizontal="center" vertical="center" wrapText="1"/>
    </xf>
    <xf numFmtId="3" fontId="4" fillId="13" borderId="9" xfId="1" applyNumberFormat="1" applyFont="1" applyFill="1" applyBorder="1" applyAlignment="1" applyProtection="1">
      <alignment horizontal="center" vertical="center" wrapText="1"/>
    </xf>
    <xf numFmtId="0" fontId="2" fillId="16" borderId="36" xfId="1" applyFont="1" applyFill="1" applyBorder="1" applyAlignment="1" applyProtection="1">
      <alignment horizontal="center" vertical="center"/>
    </xf>
    <xf numFmtId="0" fontId="2" fillId="16" borderId="37" xfId="1" applyFont="1" applyFill="1" applyBorder="1" applyAlignment="1" applyProtection="1">
      <alignment horizontal="center" vertical="center"/>
    </xf>
    <xf numFmtId="0" fontId="32" fillId="5" borderId="36" xfId="1" applyFont="1" applyFill="1" applyBorder="1" applyAlignment="1" applyProtection="1">
      <alignment horizontal="left" vertical="center"/>
    </xf>
    <xf numFmtId="0" fontId="32" fillId="5" borderId="37" xfId="1" applyFont="1" applyFill="1" applyBorder="1" applyAlignment="1" applyProtection="1">
      <alignment horizontal="left" vertical="center"/>
    </xf>
    <xf numFmtId="0" fontId="2" fillId="5" borderId="135" xfId="1" applyFont="1" applyFill="1" applyBorder="1" applyAlignment="1" applyProtection="1">
      <alignment horizontal="center" vertical="center"/>
    </xf>
    <xf numFmtId="0" fontId="2" fillId="5" borderId="154" xfId="1" applyFont="1" applyFill="1" applyBorder="1" applyAlignment="1" applyProtection="1">
      <alignment horizontal="center" vertical="center"/>
    </xf>
    <xf numFmtId="0" fontId="2" fillId="5" borderId="165" xfId="1" applyFont="1" applyFill="1" applyBorder="1" applyAlignment="1" applyProtection="1">
      <alignment horizontal="center" vertical="center"/>
    </xf>
    <xf numFmtId="0" fontId="28" fillId="18" borderId="37" xfId="0" applyFont="1" applyFill="1" applyBorder="1" applyAlignment="1" applyProtection="1">
      <alignment horizontal="center"/>
    </xf>
    <xf numFmtId="0" fontId="28" fillId="19" borderId="37" xfId="0" applyFont="1" applyFill="1" applyBorder="1" applyAlignment="1" applyProtection="1">
      <alignment horizontal="center"/>
    </xf>
    <xf numFmtId="0" fontId="28" fillId="20" borderId="37" xfId="0" applyFont="1" applyFill="1" applyBorder="1" applyAlignment="1" applyProtection="1">
      <alignment horizontal="center"/>
    </xf>
    <xf numFmtId="167" fontId="7" fillId="3" borderId="78" xfId="1" applyNumberFormat="1" applyFont="1" applyFill="1" applyBorder="1" applyAlignment="1" applyProtection="1">
      <alignment horizontal="center" vertical="center" wrapText="1"/>
    </xf>
    <xf numFmtId="167" fontId="7" fillId="3" borderId="9" xfId="1" applyNumberFormat="1" applyFont="1" applyFill="1" applyBorder="1" applyAlignment="1" applyProtection="1">
      <alignment horizontal="center" vertical="center" wrapText="1"/>
    </xf>
    <xf numFmtId="167" fontId="5" fillId="7" borderId="78" xfId="1" applyNumberFormat="1" applyFont="1" applyFill="1" applyBorder="1" applyAlignment="1" applyProtection="1">
      <alignment horizontal="center" vertical="center" wrapText="1"/>
    </xf>
    <xf numFmtId="167" fontId="5" fillId="7" borderId="9" xfId="1" applyNumberFormat="1" applyFont="1" applyFill="1" applyBorder="1" applyAlignment="1" applyProtection="1">
      <alignment horizontal="center" vertical="center" wrapText="1"/>
    </xf>
    <xf numFmtId="0" fontId="2" fillId="21" borderId="58" xfId="1" applyFont="1" applyFill="1" applyBorder="1" applyAlignment="1" applyProtection="1">
      <alignment horizontal="center" vertical="center"/>
    </xf>
    <xf numFmtId="0" fontId="2" fillId="21" borderId="0" xfId="1" applyFont="1" applyFill="1" applyBorder="1" applyAlignment="1" applyProtection="1">
      <alignment horizontal="center" vertical="center"/>
    </xf>
    <xf numFmtId="0" fontId="3" fillId="10" borderId="225" xfId="1" applyFont="1" applyFill="1" applyBorder="1" applyAlignment="1">
      <alignment horizontal="center" vertical="center"/>
    </xf>
    <xf numFmtId="164" fontId="7" fillId="3" borderId="226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0" fontId="2" fillId="5" borderId="224" xfId="1" applyFont="1" applyFill="1" applyBorder="1" applyAlignment="1" applyProtection="1">
      <alignment horizontal="center" vertical="center"/>
    </xf>
    <xf numFmtId="164" fontId="5" fillId="3" borderId="226" xfId="1" applyNumberFormat="1" applyFont="1" applyFill="1" applyBorder="1" applyAlignment="1">
      <alignment horizontal="center" vertical="center" wrapText="1"/>
    </xf>
    <xf numFmtId="164" fontId="5" fillId="3" borderId="227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center" vertical="center"/>
    </xf>
    <xf numFmtId="0" fontId="3" fillId="10" borderId="0" xfId="1" applyFont="1" applyFill="1" applyBorder="1" applyAlignment="1">
      <alignment horizontal="center" vertical="center"/>
    </xf>
    <xf numFmtId="164" fontId="5" fillId="7" borderId="0" xfId="1" applyNumberFormat="1" applyFont="1" applyFill="1" applyBorder="1" applyAlignment="1" applyProtection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5" borderId="228" xfId="1" applyFont="1" applyFill="1" applyBorder="1" applyAlignment="1" applyProtection="1">
      <alignment horizontal="center" vertical="center"/>
    </xf>
    <xf numFmtId="3" fontId="3" fillId="2" borderId="185" xfId="1" applyNumberFormat="1" applyFont="1" applyFill="1" applyBorder="1" applyAlignment="1">
      <alignment horizontal="center" vertical="center" wrapText="1"/>
    </xf>
    <xf numFmtId="3" fontId="24" fillId="2" borderId="185" xfId="1" applyNumberFormat="1" applyFont="1" applyFill="1" applyBorder="1" applyAlignment="1">
      <alignment horizontal="center" vertical="center" wrapText="1"/>
    </xf>
    <xf numFmtId="3" fontId="3" fillId="2" borderId="167" xfId="1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left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" xfId="25" builtinId="3"/>
    <cellStyle name="Vírgula 2" xfId="3" xr:uid="{00000000-0005-0000-0000-000018000000}"/>
    <cellStyle name="Vírgula 3" xfId="5" xr:uid="{00000000-0005-0000-0000-000019000000}"/>
  </cellStyles>
  <dxfs count="145"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B050"/>
      </font>
    </dxf>
    <dxf>
      <font>
        <color rgb="FFFF0000"/>
      </font>
    </dxf>
    <dxf>
      <font>
        <color rgb="FF0000FF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0000FF"/>
      <color rgb="FFFF9999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525" y="54578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0050" y="58483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24090A-CEA3-4BE0-8788-83851BD0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43C5C2-6417-4505-BFF2-CEDF1C04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F76F73-9B23-4C11-B7E4-0EBB7911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13EB63-2726-40F4-B361-D6DDE0EE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49610</xdr:colOff>
      <xdr:row>0</xdr:row>
      <xdr:rowOff>29766</xdr:rowOff>
    </xdr:from>
    <xdr:to>
      <xdr:col>0</xdr:col>
      <xdr:colOff>811610</xdr:colOff>
      <xdr:row>3</xdr:row>
      <xdr:rowOff>118269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D92584-1D07-4687-B0F9-98BC1449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0" y="29766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DFBAB2-1F34-4541-94D8-3C8F6346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B081DC-8105-4EFA-A6A0-26444B16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633B76-BDE4-4DE2-8ECC-92EF70A3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DF9D8D-77F7-44FC-A102-25006586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9E7B23-1BAD-4B34-9661-330B4EF8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866775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CCF7C0-9473-4B31-9A60-6F22694D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331A05-51DA-4DDA-81DB-1F40E414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663504-CB79-452C-A83D-5707AA50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311BDC-3733-4F0F-B7A6-5C781FB4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DC6289-A65E-467F-A0F4-DBFE3440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52F55B-AAB1-4051-92F1-9AE3B2C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A737F8-70D0-4478-97FE-A36CE5D2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548C6E-59AF-4C22-A9C6-FE45FE1B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950ADF-91BA-4E6D-90F4-9B3F179B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552B39-6AF5-4F97-A34B-14FEEA47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B59F61-B1B6-4426-895B-3DBC0CCB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350E1C-9F84-4AE1-B72A-918E07C1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RASTS%20VMVG\Contrato%20de%20Gest&#227;o\METAS%20X%20REALIZADO\CONSOLIDADO%20PLANILHA%20METAS%20X%20REALIZADO%202017\2.%20Consolidado%20Contratado%20x%20Realizado%20MICRO%20-%20Feverei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LABORADORES\PRESTA&#199;&#195;O%20CONTAS%20LUIS\1%20REDE%20VILA%20MARIA\2017\12%20DEZEMBRO\Consolidado%20Contratado%20x%20Realizado%20MICRO%20-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dade"/>
      <sheetName val="Pque N Mundo I"/>
      <sheetName val="Pque N Mundo II"/>
      <sheetName val="AMA_UBS J Brasil"/>
      <sheetName val="AMA_UBS V Guilherme"/>
      <sheetName val="CEO II V GUILHERME"/>
      <sheetName val="AMA_UBS V Medeiros"/>
      <sheetName val="UBS Jardim Japão"/>
      <sheetName val="EMAD na UBS JD JAPÃO"/>
      <sheetName val="UBS Vila Ede"/>
      <sheetName val="UBS Vila Leonor"/>
      <sheetName val="UBS Vila Sabrina"/>
      <sheetName val="UBS Carandiru"/>
      <sheetName val="URSI CARANDIRU"/>
      <sheetName val="CER Carandiru"/>
      <sheetName val="APD no CER III Carandiru"/>
      <sheetName val="UBS Vila Maria P Gnecco"/>
      <sheetName val="UBS Jardim Julieta"/>
      <sheetName val="CAPS INF II VM-VG"/>
      <sheetName val="PAI"/>
      <sheetName val="UBS Izolina Mazzei"/>
      <sheetName val="HORA CERTA"/>
      <sheetName val="PSM V MARIA BAIXA"/>
      <sheetName val="AMA JD BRASIL"/>
      <sheetName val="AMA VL QUILHERME"/>
      <sheetName val="AMA VL MEDEIROS"/>
      <sheetName val="PRODUÇÃO Unidades"/>
      <sheetName val="Produção Total CBO UBS"/>
      <sheetName val="PRODUÇÃO ODONTO"/>
      <sheetName val="PRODUÇÃO Geral"/>
      <sheetName val="PRODUÇÃO LINHA SERV"/>
      <sheetName val="EQUIPE MINIMA UND"/>
      <sheetName val="Eq Minima Unds Horas"/>
      <sheetName val="Eq Min. Hrs Medicas"/>
      <sheetName val="Eq Min Hrs Odonto"/>
      <sheetName val="Eq Min Hrs Enfermagem"/>
    </sheetNames>
    <sheetDataSet>
      <sheetData sheetId="0"/>
      <sheetData sheetId="1">
        <row r="20">
          <cell r="C20" t="str">
            <v>SET</v>
          </cell>
          <cell r="D20" t="str">
            <v>%</v>
          </cell>
          <cell r="E20" t="str">
            <v>OUT</v>
          </cell>
          <cell r="F20" t="str">
            <v>%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1">
          <cell r="C31" t="str">
            <v>SET</v>
          </cell>
          <cell r="D31" t="str">
            <v>%</v>
          </cell>
          <cell r="E31" t="str">
            <v>OUT</v>
          </cell>
          <cell r="F31" t="str">
            <v>%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dade"/>
      <sheetName val="Pque N Mundo I"/>
      <sheetName val="Pque N Mundo II"/>
      <sheetName val="AMA_UBS J Brasil"/>
      <sheetName val="AMA_UBS V Guilherme"/>
      <sheetName val="CEO II V GUILHERME"/>
      <sheetName val="AMA_UBS V Medeiros"/>
      <sheetName val="UBS Jardim Japão"/>
      <sheetName val="EMAD na UBS JD JAPÃO"/>
      <sheetName val="UBS Vila Ede"/>
      <sheetName val="UBS Vila Leonor"/>
      <sheetName val="UBS Vila Sabrina"/>
      <sheetName val="UBS Carandiru"/>
      <sheetName val="URSI CARANDIRU"/>
      <sheetName val="CER Carandiru"/>
      <sheetName val="APD no CER III Carandiru"/>
      <sheetName val="UBS Vila Maria P Gnecco"/>
      <sheetName val="UBS Jardim Julieta"/>
      <sheetName val="CAPS INF II VM-VG"/>
      <sheetName val="PAI"/>
      <sheetName val="UBS Izolina Mazzei"/>
      <sheetName val="HORA CERTA"/>
      <sheetName val="PSM V MARIA BAIXA"/>
      <sheetName val="AMA JD BRASIL"/>
      <sheetName val="AMA VL QUILHERME"/>
      <sheetName val="AMA VL MEDEIROS"/>
      <sheetName val="PRODUÇÃO Unidades"/>
      <sheetName val="Produção Total CBO UBS"/>
      <sheetName val="PRODUÇÃO ODONTO"/>
      <sheetName val="PRODUÇÃO Geral"/>
      <sheetName val="PRODUÇÃO LINHA SERV"/>
      <sheetName val="EQUIPE MINIMA UND"/>
      <sheetName val="Eq Minima Unds Horas"/>
      <sheetName val="Eq Min. Hrs Medicas"/>
      <sheetName val="Eq Min Hrs Odonto"/>
      <sheetName val="Eq Min Hrs Enfermag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5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71.28515625" style="37" customWidth="1"/>
    <col min="2" max="7" width="11.7109375" style="37" hidden="1" customWidth="1"/>
    <col min="8" max="25" width="11.7109375" style="37" customWidth="1"/>
    <col min="26" max="16384" width="8.85546875" style="37"/>
  </cols>
  <sheetData>
    <row r="1" spans="1:25" ht="19.5" thickBot="1" x14ac:dyDescent="0.3">
      <c r="A1" s="1390" t="s">
        <v>273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</row>
    <row r="2" spans="1:25" ht="19.5" customHeight="1" thickBot="1" x14ac:dyDescent="0.3">
      <c r="A2" s="1396" t="s">
        <v>364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8"/>
      <c r="L2" s="1392" t="s">
        <v>365</v>
      </c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1394"/>
    </row>
    <row r="3" spans="1:25" ht="15.75" thickBot="1" x14ac:dyDescent="0.3">
      <c r="A3" s="1399" t="s">
        <v>65</v>
      </c>
      <c r="B3" s="1395">
        <v>42248</v>
      </c>
      <c r="C3" s="1394"/>
      <c r="D3" s="1395">
        <v>42278</v>
      </c>
      <c r="E3" s="1394"/>
      <c r="F3" s="1395">
        <v>42309</v>
      </c>
      <c r="G3" s="1394"/>
      <c r="H3" s="1395">
        <v>42339</v>
      </c>
      <c r="I3" s="1394"/>
      <c r="J3" s="1395">
        <v>42370</v>
      </c>
      <c r="K3" s="1394"/>
      <c r="L3" s="1395">
        <v>42401</v>
      </c>
      <c r="M3" s="1394"/>
      <c r="N3" s="1395">
        <v>42430</v>
      </c>
      <c r="O3" s="1394"/>
      <c r="P3" s="1395">
        <v>42461</v>
      </c>
      <c r="Q3" s="1394"/>
      <c r="R3" s="1395">
        <v>42491</v>
      </c>
      <c r="S3" s="1394"/>
      <c r="T3" s="1395">
        <v>42522</v>
      </c>
      <c r="U3" s="1394"/>
      <c r="V3" s="1395">
        <v>42552</v>
      </c>
      <c r="W3" s="1394"/>
      <c r="X3" s="1395">
        <v>42583</v>
      </c>
      <c r="Y3" s="1394"/>
    </row>
    <row r="4" spans="1:25" ht="57.75" customHeight="1" thickBot="1" x14ac:dyDescent="0.3">
      <c r="A4" s="1400"/>
      <c r="B4" s="671" t="s">
        <v>66</v>
      </c>
      <c r="C4" s="672" t="s">
        <v>67</v>
      </c>
      <c r="D4" s="671" t="s">
        <v>66</v>
      </c>
      <c r="E4" s="672" t="s">
        <v>67</v>
      </c>
      <c r="F4" s="671" t="s">
        <v>66</v>
      </c>
      <c r="G4" s="672" t="s">
        <v>67</v>
      </c>
      <c r="H4" s="671" t="s">
        <v>66</v>
      </c>
      <c r="I4" s="672" t="s">
        <v>67</v>
      </c>
      <c r="J4" s="671" t="s">
        <v>66</v>
      </c>
      <c r="K4" s="672" t="s">
        <v>67</v>
      </c>
      <c r="L4" s="671" t="s">
        <v>66</v>
      </c>
      <c r="M4" s="672" t="s">
        <v>67</v>
      </c>
      <c r="N4" s="671" t="s">
        <v>66</v>
      </c>
      <c r="O4" s="672" t="s">
        <v>67</v>
      </c>
      <c r="P4" s="671" t="s">
        <v>66</v>
      </c>
      <c r="Q4" s="672" t="s">
        <v>67</v>
      </c>
      <c r="R4" s="671" t="s">
        <v>66</v>
      </c>
      <c r="S4" s="672" t="s">
        <v>67</v>
      </c>
      <c r="T4" s="671" t="s">
        <v>66</v>
      </c>
      <c r="U4" s="672" t="s">
        <v>67</v>
      </c>
      <c r="V4" s="671" t="s">
        <v>66</v>
      </c>
      <c r="W4" s="672" t="s">
        <v>67</v>
      </c>
      <c r="X4" s="671" t="s">
        <v>66</v>
      </c>
      <c r="Y4" s="672" t="s">
        <v>67</v>
      </c>
    </row>
    <row r="5" spans="1:25" ht="33" customHeight="1" thickTop="1" x14ac:dyDescent="0.25">
      <c r="A5" s="673" t="s">
        <v>68</v>
      </c>
      <c r="B5" s="674"/>
      <c r="C5" s="675"/>
      <c r="D5" s="674"/>
      <c r="E5" s="675"/>
      <c r="F5" s="674"/>
      <c r="G5" s="675"/>
      <c r="H5" s="676" t="s">
        <v>366</v>
      </c>
      <c r="I5" s="677">
        <f>IF(H5="SIM",20,0)</f>
        <v>20</v>
      </c>
      <c r="J5" s="676" t="s">
        <v>366</v>
      </c>
      <c r="K5" s="678">
        <f>IF(J5="SIM",20,0)</f>
        <v>20</v>
      </c>
      <c r="L5" s="676" t="s">
        <v>366</v>
      </c>
      <c r="M5" s="677">
        <f>IF(L5="SIM",20,0)</f>
        <v>20</v>
      </c>
      <c r="N5" s="676" t="s">
        <v>366</v>
      </c>
      <c r="O5" s="677">
        <f>IF(N5="SIM",20,0)</f>
        <v>20</v>
      </c>
      <c r="P5" s="676" t="s">
        <v>366</v>
      </c>
      <c r="Q5" s="680">
        <f>IF(P5="SIM",40,0)</f>
        <v>40</v>
      </c>
      <c r="R5" s="676" t="s">
        <v>366</v>
      </c>
      <c r="S5" s="677">
        <f>IF(R5="SIM",20,0)</f>
        <v>20</v>
      </c>
      <c r="T5" s="681" t="s">
        <v>366</v>
      </c>
      <c r="U5" s="677">
        <f>IF(T5="SIM",20,0)</f>
        <v>20</v>
      </c>
      <c r="V5" s="679" t="s">
        <v>366</v>
      </c>
      <c r="W5" s="677">
        <f>IF(V5="SIM",20,0)</f>
        <v>20</v>
      </c>
      <c r="X5" s="679"/>
      <c r="Y5" s="677">
        <f>IF(X5="SIM",20,0)</f>
        <v>0</v>
      </c>
    </row>
    <row r="6" spans="1:25" ht="33" customHeight="1" x14ac:dyDescent="0.25">
      <c r="A6" s="682" t="s">
        <v>69</v>
      </c>
      <c r="B6" s="683"/>
      <c r="C6" s="684"/>
      <c r="D6" s="683"/>
      <c r="E6" s="684"/>
      <c r="F6" s="683"/>
      <c r="G6" s="684"/>
      <c r="H6" s="685"/>
      <c r="I6" s="680">
        <f>IF(H6="SIM",40,0)</f>
        <v>0</v>
      </c>
      <c r="J6" s="683"/>
      <c r="K6" s="684"/>
      <c r="L6" s="683"/>
      <c r="M6" s="684"/>
      <c r="N6" s="676" t="s">
        <v>366</v>
      </c>
      <c r="O6" s="680">
        <f>IF(N6="SIM",40,0)</f>
        <v>40</v>
      </c>
      <c r="P6" s="683"/>
      <c r="Q6" s="686"/>
      <c r="R6" s="683"/>
      <c r="S6" s="686"/>
      <c r="T6" s="687"/>
      <c r="U6" s="677">
        <f>IF(T6="SIM",40,0)</f>
        <v>0</v>
      </c>
      <c r="V6" s="683"/>
      <c r="W6" s="686"/>
      <c r="X6" s="683"/>
      <c r="Y6" s="686"/>
    </row>
    <row r="7" spans="1:25" ht="33" customHeight="1" x14ac:dyDescent="0.25">
      <c r="A7" s="682" t="s">
        <v>70</v>
      </c>
      <c r="B7" s="683"/>
      <c r="C7" s="684"/>
      <c r="D7" s="683"/>
      <c r="E7" s="684"/>
      <c r="F7" s="683"/>
      <c r="G7" s="684"/>
      <c r="H7" s="683"/>
      <c r="I7" s="688"/>
      <c r="J7" s="683"/>
      <c r="K7" s="684"/>
      <c r="L7" s="683"/>
      <c r="M7" s="684"/>
      <c r="N7" s="683"/>
      <c r="O7" s="684"/>
      <c r="P7" s="683"/>
      <c r="Q7" s="686"/>
      <c r="R7" s="676" t="s">
        <v>366</v>
      </c>
      <c r="S7" s="680">
        <f>IF(R7="SIM",60,0)</f>
        <v>60</v>
      </c>
      <c r="T7" s="683"/>
      <c r="U7" s="686"/>
      <c r="V7" s="683"/>
      <c r="W7" s="686"/>
      <c r="X7" s="683"/>
      <c r="Y7" s="686"/>
    </row>
    <row r="8" spans="1:25" ht="33" customHeight="1" x14ac:dyDescent="0.25">
      <c r="A8" s="682" t="s">
        <v>71</v>
      </c>
      <c r="B8" s="683"/>
      <c r="C8" s="684"/>
      <c r="D8" s="683"/>
      <c r="E8" s="684"/>
      <c r="F8" s="683"/>
      <c r="G8" s="684"/>
      <c r="H8" s="683"/>
      <c r="I8" s="688"/>
      <c r="J8" s="683"/>
      <c r="K8" s="684"/>
      <c r="L8" s="676" t="s">
        <v>366</v>
      </c>
      <c r="M8" s="689">
        <f>IF(L8="SIM",60,0)</f>
        <v>60</v>
      </c>
      <c r="N8" s="683"/>
      <c r="O8" s="684"/>
      <c r="P8" s="683"/>
      <c r="Q8" s="686"/>
      <c r="R8" s="683"/>
      <c r="S8" s="686"/>
      <c r="T8" s="683"/>
      <c r="U8" s="686"/>
      <c r="V8" s="683"/>
      <c r="W8" s="686"/>
      <c r="X8" s="687"/>
      <c r="Y8" s="677">
        <f>IF(X8="SIM",60,0)</f>
        <v>0</v>
      </c>
    </row>
    <row r="9" spans="1:25" ht="33" customHeight="1" x14ac:dyDescent="0.25">
      <c r="A9" s="682" t="s">
        <v>72</v>
      </c>
      <c r="B9" s="683"/>
      <c r="C9" s="684"/>
      <c r="D9" s="683"/>
      <c r="E9" s="684"/>
      <c r="F9" s="683"/>
      <c r="G9" s="684"/>
      <c r="H9" s="683"/>
      <c r="I9" s="688"/>
      <c r="J9" s="676" t="s">
        <v>366</v>
      </c>
      <c r="K9" s="689">
        <f>IF(J9="SIM",60,0)</f>
        <v>60</v>
      </c>
      <c r="L9" s="683"/>
      <c r="M9" s="684"/>
      <c r="N9" s="683"/>
      <c r="O9" s="684"/>
      <c r="P9" s="676" t="s">
        <v>366</v>
      </c>
      <c r="Q9" s="680">
        <f>IF(P9="SIM",40,0)</f>
        <v>40</v>
      </c>
      <c r="R9" s="683"/>
      <c r="S9" s="686"/>
      <c r="T9" s="683"/>
      <c r="U9" s="686"/>
      <c r="V9" s="687" t="s">
        <v>366</v>
      </c>
      <c r="W9" s="677">
        <f>IF(V9="SIM",60,0)</f>
        <v>60</v>
      </c>
      <c r="X9" s="683"/>
      <c r="Y9" s="686"/>
    </row>
    <row r="10" spans="1:25" ht="33" customHeight="1" x14ac:dyDescent="0.25">
      <c r="A10" s="682" t="s">
        <v>73</v>
      </c>
      <c r="B10" s="683"/>
      <c r="C10" s="684"/>
      <c r="D10" s="683"/>
      <c r="E10" s="684"/>
      <c r="F10" s="683"/>
      <c r="G10" s="684"/>
      <c r="H10" s="676" t="s">
        <v>366</v>
      </c>
      <c r="I10" s="680">
        <f>IF(H10="SIM",20,0)</f>
        <v>20</v>
      </c>
      <c r="J10" s="683"/>
      <c r="K10" s="684"/>
      <c r="L10" s="683"/>
      <c r="M10" s="684"/>
      <c r="N10" s="676" t="s">
        <v>366</v>
      </c>
      <c r="O10" s="680">
        <f>IF(N10="SIM",40,0)</f>
        <v>40</v>
      </c>
      <c r="P10" s="683"/>
      <c r="Q10" s="686"/>
      <c r="R10" s="683"/>
      <c r="S10" s="686"/>
      <c r="T10" s="687" t="s">
        <v>366</v>
      </c>
      <c r="U10" s="677">
        <f>IF(T10="SIM",40,0)</f>
        <v>40</v>
      </c>
      <c r="V10" s="683"/>
      <c r="W10" s="686"/>
      <c r="X10" s="683"/>
      <c r="Y10" s="686"/>
    </row>
    <row r="11" spans="1:25" ht="33" customHeight="1" x14ac:dyDescent="0.25">
      <c r="A11" s="682" t="s">
        <v>74</v>
      </c>
      <c r="B11" s="683"/>
      <c r="C11" s="684"/>
      <c r="D11" s="683"/>
      <c r="E11" s="684"/>
      <c r="F11" s="683"/>
      <c r="G11" s="684"/>
      <c r="H11" s="676" t="s">
        <v>366</v>
      </c>
      <c r="I11" s="680">
        <f>IF(H11="SIM",20,0)</f>
        <v>20</v>
      </c>
      <c r="J11" s="683"/>
      <c r="K11" s="684"/>
      <c r="L11" s="676" t="s">
        <v>366</v>
      </c>
      <c r="M11" s="677">
        <f>IF(L11="SIM",20,0)</f>
        <v>20</v>
      </c>
      <c r="N11" s="683"/>
      <c r="O11" s="684"/>
      <c r="P11" s="683"/>
      <c r="Q11" s="686"/>
      <c r="R11" s="676" t="s">
        <v>366</v>
      </c>
      <c r="S11" s="677">
        <f>IF(R11="SIM",20,0)</f>
        <v>20</v>
      </c>
      <c r="T11" s="683"/>
      <c r="U11" s="686"/>
      <c r="V11" s="683"/>
      <c r="W11" s="686"/>
      <c r="X11" s="687"/>
      <c r="Y11" s="677">
        <f>IF(X11="SIM",20,0)</f>
        <v>0</v>
      </c>
    </row>
    <row r="12" spans="1:25" ht="33" customHeight="1" x14ac:dyDescent="0.25">
      <c r="A12" s="682" t="s">
        <v>75</v>
      </c>
      <c r="B12" s="683"/>
      <c r="C12" s="684"/>
      <c r="D12" s="683"/>
      <c r="E12" s="684"/>
      <c r="F12" s="683"/>
      <c r="G12" s="684"/>
      <c r="H12" s="683"/>
      <c r="I12" s="688"/>
      <c r="J12" s="685"/>
      <c r="K12" s="689">
        <f>IF(J12="SIM",20,0)</f>
        <v>0</v>
      </c>
      <c r="L12" s="683"/>
      <c r="M12" s="684"/>
      <c r="N12" s="683"/>
      <c r="O12" s="684"/>
      <c r="P12" s="676" t="s">
        <v>366</v>
      </c>
      <c r="Q12" s="677">
        <f>IF(P12="SIM",20,0)</f>
        <v>20</v>
      </c>
      <c r="R12" s="683"/>
      <c r="S12" s="686"/>
      <c r="T12" s="683"/>
      <c r="U12" s="686"/>
      <c r="V12" s="687" t="s">
        <v>366</v>
      </c>
      <c r="W12" s="677">
        <f>IF(V12="SIM",20,0)</f>
        <v>20</v>
      </c>
      <c r="X12" s="683"/>
      <c r="Y12" s="686"/>
    </row>
    <row r="13" spans="1:25" ht="23.25" customHeight="1" thickBot="1" x14ac:dyDescent="0.3">
      <c r="A13" s="690" t="s">
        <v>7</v>
      </c>
      <c r="B13" s="691"/>
      <c r="C13" s="692"/>
      <c r="D13" s="691"/>
      <c r="E13" s="692"/>
      <c r="F13" s="691"/>
      <c r="G13" s="692"/>
      <c r="H13" s="691"/>
      <c r="I13" s="693">
        <f>SUM(I5:I12)</f>
        <v>60</v>
      </c>
      <c r="J13" s="691"/>
      <c r="K13" s="694">
        <f>SUM(K5:K12)</f>
        <v>80</v>
      </c>
      <c r="L13" s="691"/>
      <c r="M13" s="693">
        <f>SUM(M5:M12)</f>
        <v>100</v>
      </c>
      <c r="N13" s="691"/>
      <c r="O13" s="693">
        <f>SUM(O5:O12)</f>
        <v>100</v>
      </c>
      <c r="P13" s="691"/>
      <c r="Q13" s="693">
        <f>SUM(Q5:Q12)</f>
        <v>100</v>
      </c>
      <c r="R13" s="691"/>
      <c r="S13" s="693">
        <f>SUM(S5:S12)</f>
        <v>100</v>
      </c>
      <c r="T13" s="691"/>
      <c r="U13" s="693">
        <f>SUM(U5:U12)</f>
        <v>60</v>
      </c>
      <c r="V13" s="691"/>
      <c r="W13" s="693">
        <f>SUM(W5:W12)</f>
        <v>100</v>
      </c>
      <c r="X13" s="691"/>
      <c r="Y13" s="693">
        <f>SUM(Y5:Y12)</f>
        <v>0</v>
      </c>
    </row>
    <row r="15" spans="1:25" x14ac:dyDescent="0.25">
      <c r="A15" s="38" t="s">
        <v>76</v>
      </c>
    </row>
    <row r="16" spans="1:25" x14ac:dyDescent="0.25">
      <c r="A16" s="38" t="s">
        <v>77</v>
      </c>
    </row>
    <row r="18" spans="1:1" x14ac:dyDescent="0.25">
      <c r="A18" s="39" t="s">
        <v>78</v>
      </c>
    </row>
  </sheetData>
  <mergeCells count="16">
    <mergeCell ref="A1:Y1"/>
    <mergeCell ref="L2:Y2"/>
    <mergeCell ref="L3:M3"/>
    <mergeCell ref="N3:O3"/>
    <mergeCell ref="P3:Q3"/>
    <mergeCell ref="R3:S3"/>
    <mergeCell ref="T3:U3"/>
    <mergeCell ref="V3:W3"/>
    <mergeCell ref="X3:Y3"/>
    <mergeCell ref="A2:K2"/>
    <mergeCell ref="A3:A4"/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AF29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4.71093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710937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71093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514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656</v>
      </c>
      <c r="C7" s="890">
        <v>560</v>
      </c>
      <c r="D7" s="1053">
        <f t="shared" ref="D7:D13" si="0">C7/$B7</f>
        <v>0.85365853658536583</v>
      </c>
      <c r="E7" s="890">
        <v>490</v>
      </c>
      <c r="F7" s="1053">
        <f t="shared" ref="F7:F13" si="1">E7/$B7</f>
        <v>0.74695121951219512</v>
      </c>
      <c r="G7" s="890">
        <v>728</v>
      </c>
      <c r="H7" s="19">
        <f t="shared" ref="H7:H13" si="2">G7/$B7</f>
        <v>1.1097560975609757</v>
      </c>
      <c r="I7" s="890">
        <v>535</v>
      </c>
      <c r="J7" s="19">
        <f t="shared" ref="J7:J13" si="3">I7/$B7</f>
        <v>0.81554878048780488</v>
      </c>
      <c r="K7" s="890">
        <v>709</v>
      </c>
      <c r="L7" s="19">
        <f t="shared" ref="L7:L13" si="4">K7/$B7</f>
        <v>1.0807926829268293</v>
      </c>
      <c r="M7" s="101">
        <f t="shared" ref="M7:M13" si="5">SUM(G7,I7,K7)</f>
        <v>1972</v>
      </c>
      <c r="N7" s="175">
        <f t="shared" ref="N7:N13" si="6">M7/($B7*3)</f>
        <v>1.0020325203252032</v>
      </c>
      <c r="O7" s="890">
        <v>710</v>
      </c>
      <c r="P7" s="19">
        <f>O7/$B7</f>
        <v>1.0823170731707317</v>
      </c>
      <c r="Q7" s="890">
        <v>544</v>
      </c>
      <c r="R7" s="19">
        <f t="shared" ref="R7:R13" si="7">Q7/$B7</f>
        <v>0.82926829268292679</v>
      </c>
      <c r="S7" s="890">
        <v>786</v>
      </c>
      <c r="T7" s="19">
        <f t="shared" ref="T7:T13" si="8">S7/$B7</f>
        <v>1.1981707317073171</v>
      </c>
      <c r="U7" s="101">
        <f t="shared" ref="U7:U13" si="9">SUM(O7,Q7,S7)</f>
        <v>2040</v>
      </c>
      <c r="V7" s="175">
        <f t="shared" ref="V7:V13" si="10">U7/($B7*3)</f>
        <v>1.0365853658536586</v>
      </c>
      <c r="W7" s="890">
        <v>746</v>
      </c>
      <c r="X7" s="70">
        <f t="shared" ref="X7" si="11">W7/$B7</f>
        <v>1.1371951219512195</v>
      </c>
      <c r="Y7" s="890">
        <v>778</v>
      </c>
      <c r="Z7" s="70">
        <f t="shared" ref="Z7:AB7" si="12">Y7/$B7</f>
        <v>1.1859756097560976</v>
      </c>
      <c r="AA7" s="890">
        <v>592</v>
      </c>
      <c r="AB7" s="70">
        <f t="shared" si="12"/>
        <v>0.90243902439024393</v>
      </c>
      <c r="AC7" s="890">
        <v>432</v>
      </c>
      <c r="AD7" s="1053">
        <f t="shared" ref="AD7:AD13" si="13">AC7/$B7</f>
        <v>0.65853658536585369</v>
      </c>
      <c r="AE7" s="101">
        <f>SUM(W7,Y7,AA7)</f>
        <v>2116</v>
      </c>
      <c r="AF7" s="175">
        <f t="shared" ref="AF7" si="14">AE7/($B7*3)</f>
        <v>1.0752032520325203</v>
      </c>
    </row>
    <row r="8" spans="1:32" x14ac:dyDescent="0.25">
      <c r="A8" s="2" t="s">
        <v>9</v>
      </c>
      <c r="B8" s="5">
        <v>2416</v>
      </c>
      <c r="C8" s="1345">
        <v>2338</v>
      </c>
      <c r="D8" s="1346">
        <f t="shared" si="0"/>
        <v>0.9677152317880795</v>
      </c>
      <c r="E8" s="1345">
        <v>2040</v>
      </c>
      <c r="F8" s="1346">
        <f t="shared" si="1"/>
        <v>0.8443708609271523</v>
      </c>
      <c r="G8" s="891">
        <v>2976</v>
      </c>
      <c r="H8" s="20">
        <f t="shared" si="2"/>
        <v>1.2317880794701987</v>
      </c>
      <c r="I8" s="891">
        <v>2166</v>
      </c>
      <c r="J8" s="20">
        <f t="shared" si="3"/>
        <v>0.89652317880794707</v>
      </c>
      <c r="K8" s="891">
        <v>2917</v>
      </c>
      <c r="L8" s="20">
        <f t="shared" si="4"/>
        <v>1.2073675496688743</v>
      </c>
      <c r="M8" s="103">
        <f>SUM(G8,I8,K8)</f>
        <v>8059</v>
      </c>
      <c r="N8" s="275">
        <f>M8/($B8*3)</f>
        <v>1.11189293598234</v>
      </c>
      <c r="O8" s="891">
        <v>2855</v>
      </c>
      <c r="P8" s="20">
        <f>O8/$B8</f>
        <v>1.181705298013245</v>
      </c>
      <c r="Q8" s="891">
        <v>1939</v>
      </c>
      <c r="R8" s="20">
        <f t="shared" si="7"/>
        <v>0.80256622516556286</v>
      </c>
      <c r="S8" s="891">
        <v>3033</v>
      </c>
      <c r="T8" s="20">
        <f t="shared" si="8"/>
        <v>1.2553807947019868</v>
      </c>
      <c r="U8" s="103">
        <f t="shared" si="9"/>
        <v>7827</v>
      </c>
      <c r="V8" s="275">
        <f t="shared" si="10"/>
        <v>1.0798841059602649</v>
      </c>
      <c r="W8" s="1016">
        <v>2590</v>
      </c>
      <c r="X8" s="70">
        <f t="shared" ref="X8:X12" si="15">W8/$B8</f>
        <v>1.0720198675496688</v>
      </c>
      <c r="Y8" s="890">
        <v>3684</v>
      </c>
      <c r="Z8" s="70">
        <f t="shared" ref="Z8:Z12" si="16">Y8/$B8</f>
        <v>1.5248344370860927</v>
      </c>
      <c r="AA8" s="890">
        <v>2928</v>
      </c>
      <c r="AB8" s="70">
        <f t="shared" ref="AB8:AB12" si="17">AA8/$B8</f>
        <v>1.2119205298013245</v>
      </c>
      <c r="AC8" s="1302">
        <v>1651</v>
      </c>
      <c r="AD8" s="1291">
        <f t="shared" si="13"/>
        <v>0.68336092715231789</v>
      </c>
      <c r="AE8" s="101">
        <f t="shared" ref="AE8:AE13" si="18">SUM(W8,Y8,AA8)</f>
        <v>9202</v>
      </c>
      <c r="AF8" s="175">
        <f t="shared" ref="AF8:AF13" si="19">AE8/($B8*3)</f>
        <v>1.2695916114790287</v>
      </c>
    </row>
    <row r="9" spans="1:32" x14ac:dyDescent="0.25">
      <c r="A9" s="2" t="s">
        <v>10</v>
      </c>
      <c r="B9" s="5">
        <v>526</v>
      </c>
      <c r="C9" s="1345">
        <v>608</v>
      </c>
      <c r="D9" s="1346">
        <f t="shared" si="0"/>
        <v>1.1558935361216729</v>
      </c>
      <c r="E9" s="1345">
        <v>583</v>
      </c>
      <c r="F9" s="1346">
        <f t="shared" si="1"/>
        <v>1.1083650190114069</v>
      </c>
      <c r="G9" s="891">
        <v>426</v>
      </c>
      <c r="H9" s="20">
        <f t="shared" si="2"/>
        <v>0.8098859315589354</v>
      </c>
      <c r="I9" s="891">
        <v>609</v>
      </c>
      <c r="J9" s="20">
        <f t="shared" si="3"/>
        <v>1.1577946768060836</v>
      </c>
      <c r="K9" s="891">
        <v>686</v>
      </c>
      <c r="L9" s="20">
        <f t="shared" si="4"/>
        <v>1.3041825095057034</v>
      </c>
      <c r="M9" s="103">
        <f>SUM(G9,I9,K9)</f>
        <v>1721</v>
      </c>
      <c r="N9" s="275">
        <f>M9/($B9*3)</f>
        <v>1.0906210392902409</v>
      </c>
      <c r="O9" s="891">
        <v>625</v>
      </c>
      <c r="P9" s="20">
        <f t="shared" ref="P9:P13" si="20">O9/$B9</f>
        <v>1.188212927756654</v>
      </c>
      <c r="Q9" s="891">
        <v>698</v>
      </c>
      <c r="R9" s="20">
        <f t="shared" si="7"/>
        <v>1.3269961977186311</v>
      </c>
      <c r="S9" s="891">
        <v>563</v>
      </c>
      <c r="T9" s="20">
        <f t="shared" si="8"/>
        <v>1.0703422053231939</v>
      </c>
      <c r="U9" s="103">
        <f t="shared" si="9"/>
        <v>1886</v>
      </c>
      <c r="V9" s="275">
        <f t="shared" si="10"/>
        <v>1.1951837769328264</v>
      </c>
      <c r="W9" s="890">
        <v>607</v>
      </c>
      <c r="X9" s="70">
        <f t="shared" si="15"/>
        <v>1.1539923954372624</v>
      </c>
      <c r="Y9" s="890">
        <v>712</v>
      </c>
      <c r="Z9" s="70">
        <f t="shared" si="16"/>
        <v>1.3536121673003803</v>
      </c>
      <c r="AA9" s="890">
        <v>591</v>
      </c>
      <c r="AB9" s="70">
        <f t="shared" si="17"/>
        <v>1.123574144486692</v>
      </c>
      <c r="AC9" s="1302">
        <v>580</v>
      </c>
      <c r="AD9" s="1291">
        <f t="shared" si="13"/>
        <v>1.102661596958175</v>
      </c>
      <c r="AE9" s="101">
        <f t="shared" si="18"/>
        <v>1910</v>
      </c>
      <c r="AF9" s="175">
        <f t="shared" si="19"/>
        <v>1.2103929024081115</v>
      </c>
    </row>
    <row r="10" spans="1:32" x14ac:dyDescent="0.25">
      <c r="A10" s="2" t="s">
        <v>42</v>
      </c>
      <c r="B10" s="5">
        <v>526</v>
      </c>
      <c r="C10" s="1345">
        <v>439</v>
      </c>
      <c r="D10" s="1346">
        <f t="shared" si="0"/>
        <v>0.83460076045627374</v>
      </c>
      <c r="E10" s="1345">
        <v>425</v>
      </c>
      <c r="F10" s="1346">
        <f t="shared" si="1"/>
        <v>0.80798479087452468</v>
      </c>
      <c r="G10" s="891">
        <v>392</v>
      </c>
      <c r="H10" s="20">
        <f t="shared" si="2"/>
        <v>0.74524714828897343</v>
      </c>
      <c r="I10" s="891">
        <v>291</v>
      </c>
      <c r="J10" s="20">
        <f t="shared" si="3"/>
        <v>0.55323193916349811</v>
      </c>
      <c r="K10" s="891">
        <v>499</v>
      </c>
      <c r="L10" s="20">
        <f t="shared" si="4"/>
        <v>0.9486692015209125</v>
      </c>
      <c r="M10" s="103">
        <f t="shared" si="5"/>
        <v>1182</v>
      </c>
      <c r="N10" s="275">
        <f t="shared" si="6"/>
        <v>0.74904942965779464</v>
      </c>
      <c r="O10" s="891">
        <v>559</v>
      </c>
      <c r="P10" s="20">
        <f t="shared" si="20"/>
        <v>1.0627376425855513</v>
      </c>
      <c r="Q10" s="891">
        <v>486</v>
      </c>
      <c r="R10" s="20">
        <f t="shared" si="7"/>
        <v>0.92395437262357416</v>
      </c>
      <c r="S10" s="891">
        <v>724</v>
      </c>
      <c r="T10" s="20">
        <f t="shared" si="8"/>
        <v>1.376425855513308</v>
      </c>
      <c r="U10" s="103">
        <f t="shared" si="9"/>
        <v>1769</v>
      </c>
      <c r="V10" s="275">
        <f t="shared" si="10"/>
        <v>1.1210392902408111</v>
      </c>
      <c r="W10" s="890">
        <v>521</v>
      </c>
      <c r="X10" s="70">
        <f t="shared" si="15"/>
        <v>0.99049429657794674</v>
      </c>
      <c r="Y10" s="890">
        <v>455</v>
      </c>
      <c r="Z10" s="70">
        <f t="shared" si="16"/>
        <v>0.86501901140684412</v>
      </c>
      <c r="AA10" s="890">
        <v>337</v>
      </c>
      <c r="AB10" s="70">
        <f t="shared" si="17"/>
        <v>0.64068441064638781</v>
      </c>
      <c r="AC10" s="1302">
        <v>393</v>
      </c>
      <c r="AD10" s="1291">
        <f t="shared" si="13"/>
        <v>0.74714828897338403</v>
      </c>
      <c r="AE10" s="101">
        <f t="shared" si="18"/>
        <v>1313</v>
      </c>
      <c r="AF10" s="175">
        <f t="shared" si="19"/>
        <v>0.83206590621039289</v>
      </c>
    </row>
    <row r="11" spans="1:32" x14ac:dyDescent="0.25">
      <c r="A11" s="100" t="s">
        <v>363</v>
      </c>
      <c r="B11" s="93">
        <v>125</v>
      </c>
      <c r="C11" s="1345">
        <v>114</v>
      </c>
      <c r="D11" s="1346">
        <f t="shared" si="0"/>
        <v>0.91200000000000003</v>
      </c>
      <c r="E11" s="1345">
        <v>86</v>
      </c>
      <c r="F11" s="1346">
        <f t="shared" si="1"/>
        <v>0.68799999999999994</v>
      </c>
      <c r="G11" s="891">
        <v>111</v>
      </c>
      <c r="H11" s="20">
        <f t="shared" si="2"/>
        <v>0.88800000000000001</v>
      </c>
      <c r="I11" s="891">
        <v>45</v>
      </c>
      <c r="J11" s="20">
        <f t="shared" si="3"/>
        <v>0.36</v>
      </c>
      <c r="K11" s="891">
        <v>56</v>
      </c>
      <c r="L11" s="20">
        <f t="shared" si="4"/>
        <v>0.44800000000000001</v>
      </c>
      <c r="M11" s="103">
        <f t="shared" si="5"/>
        <v>212</v>
      </c>
      <c r="N11" s="275">
        <f t="shared" si="6"/>
        <v>0.56533333333333335</v>
      </c>
      <c r="O11" s="891">
        <v>115</v>
      </c>
      <c r="P11" s="20">
        <f t="shared" si="20"/>
        <v>0.92</v>
      </c>
      <c r="Q11" s="891">
        <v>125</v>
      </c>
      <c r="R11" s="20">
        <f t="shared" si="7"/>
        <v>1</v>
      </c>
      <c r="S11" s="891">
        <v>25</v>
      </c>
      <c r="T11" s="20">
        <f t="shared" si="8"/>
        <v>0.2</v>
      </c>
      <c r="U11" s="103">
        <f t="shared" si="9"/>
        <v>265</v>
      </c>
      <c r="V11" s="275">
        <f t="shared" si="10"/>
        <v>0.70666666666666667</v>
      </c>
      <c r="W11" s="890">
        <v>82</v>
      </c>
      <c r="X11" s="70">
        <f t="shared" si="15"/>
        <v>0.65600000000000003</v>
      </c>
      <c r="Y11" s="890">
        <v>116</v>
      </c>
      <c r="Z11" s="70">
        <f t="shared" si="16"/>
        <v>0.92800000000000005</v>
      </c>
      <c r="AA11" s="890">
        <v>105</v>
      </c>
      <c r="AB11" s="70">
        <f t="shared" si="17"/>
        <v>0.84</v>
      </c>
      <c r="AC11" s="1302">
        <v>77</v>
      </c>
      <c r="AD11" s="1291">
        <f t="shared" si="13"/>
        <v>0.61599999999999999</v>
      </c>
      <c r="AE11" s="101">
        <f t="shared" si="18"/>
        <v>303</v>
      </c>
      <c r="AF11" s="175">
        <f t="shared" si="19"/>
        <v>0.80800000000000005</v>
      </c>
    </row>
    <row r="12" spans="1:32" ht="15.75" thickBot="1" x14ac:dyDescent="0.3">
      <c r="A12" s="1076" t="s">
        <v>13</v>
      </c>
      <c r="B12" s="1085">
        <v>526</v>
      </c>
      <c r="C12" s="1347">
        <v>417</v>
      </c>
      <c r="D12" s="1348">
        <f t="shared" si="0"/>
        <v>0.79277566539923949</v>
      </c>
      <c r="E12" s="1347">
        <v>417</v>
      </c>
      <c r="F12" s="1348">
        <f t="shared" si="1"/>
        <v>0.79277566539923949</v>
      </c>
      <c r="G12" s="1086">
        <v>500</v>
      </c>
      <c r="H12" s="1074">
        <f t="shared" si="2"/>
        <v>0.95057034220532322</v>
      </c>
      <c r="I12" s="1086">
        <v>448</v>
      </c>
      <c r="J12" s="1074">
        <f t="shared" si="3"/>
        <v>0.85171102661596954</v>
      </c>
      <c r="K12" s="1086">
        <v>543</v>
      </c>
      <c r="L12" s="1074">
        <f t="shared" si="4"/>
        <v>1.0323193916349811</v>
      </c>
      <c r="M12" s="1079">
        <f t="shared" si="5"/>
        <v>1491</v>
      </c>
      <c r="N12" s="1080">
        <f t="shared" si="6"/>
        <v>0.94486692015209128</v>
      </c>
      <c r="O12" s="1086">
        <v>443</v>
      </c>
      <c r="P12" s="1074">
        <f t="shared" si="20"/>
        <v>0.84220532319391639</v>
      </c>
      <c r="Q12" s="1086">
        <v>334</v>
      </c>
      <c r="R12" s="1074">
        <f t="shared" si="7"/>
        <v>0.63498098859315588</v>
      </c>
      <c r="S12" s="1086">
        <v>331</v>
      </c>
      <c r="T12" s="1074">
        <f t="shared" si="8"/>
        <v>0.62927756653992395</v>
      </c>
      <c r="U12" s="1079">
        <f t="shared" si="9"/>
        <v>1108</v>
      </c>
      <c r="V12" s="1080">
        <f t="shared" si="10"/>
        <v>0.7021546261089987</v>
      </c>
      <c r="W12" s="890">
        <v>427</v>
      </c>
      <c r="X12" s="70">
        <f t="shared" si="15"/>
        <v>0.81178707224334601</v>
      </c>
      <c r="Y12" s="890">
        <v>492</v>
      </c>
      <c r="Z12" s="70">
        <f t="shared" si="16"/>
        <v>0.93536121673003803</v>
      </c>
      <c r="AA12" s="890">
        <v>434</v>
      </c>
      <c r="AB12" s="70">
        <f t="shared" si="17"/>
        <v>0.82509505703422048</v>
      </c>
      <c r="AC12" s="1298">
        <v>418</v>
      </c>
      <c r="AD12" s="1292">
        <f t="shared" si="13"/>
        <v>0.79467680608365021</v>
      </c>
      <c r="AE12" s="1031">
        <f t="shared" si="18"/>
        <v>1353</v>
      </c>
      <c r="AF12" s="1033">
        <f t="shared" si="19"/>
        <v>0.85741444866920147</v>
      </c>
    </row>
    <row r="13" spans="1:32" ht="15.75" thickBot="1" x14ac:dyDescent="0.3">
      <c r="A13" s="736" t="s">
        <v>7</v>
      </c>
      <c r="B13" s="737">
        <f>SUM(B7:B12)</f>
        <v>4775</v>
      </c>
      <c r="C13" s="8">
        <f t="shared" ref="C13" si="21">SUM(C7:C12)</f>
        <v>4476</v>
      </c>
      <c r="D13" s="1029">
        <f t="shared" si="0"/>
        <v>0.93738219895287955</v>
      </c>
      <c r="E13" s="8">
        <f t="shared" ref="E13" si="22">SUM(E7:E12)</f>
        <v>4041</v>
      </c>
      <c r="F13" s="1029">
        <f t="shared" si="1"/>
        <v>0.846282722513089</v>
      </c>
      <c r="G13" s="514">
        <f>SUM(G7:G12)</f>
        <v>5133</v>
      </c>
      <c r="H13" s="738">
        <f t="shared" si="2"/>
        <v>1.0749738219895288</v>
      </c>
      <c r="I13" s="514">
        <f>SUM(I7:I12)</f>
        <v>4094</v>
      </c>
      <c r="J13" s="738">
        <f t="shared" si="3"/>
        <v>0.85738219895287959</v>
      </c>
      <c r="K13" s="1021">
        <f>SUM(K7:K12)</f>
        <v>5410</v>
      </c>
      <c r="L13" s="738">
        <f t="shared" si="4"/>
        <v>1.1329842931937173</v>
      </c>
      <c r="M13" s="739">
        <f t="shared" si="5"/>
        <v>14637</v>
      </c>
      <c r="N13" s="363">
        <f t="shared" si="6"/>
        <v>1.0217801047120418</v>
      </c>
      <c r="O13" s="514">
        <f>SUM(O7:O12)</f>
        <v>5307</v>
      </c>
      <c r="P13" s="738">
        <f t="shared" si="20"/>
        <v>1.111413612565445</v>
      </c>
      <c r="Q13" s="514">
        <f t="shared" ref="Q13" si="23">SUM(Q7:Q12)</f>
        <v>4126</v>
      </c>
      <c r="R13" s="738">
        <f t="shared" si="7"/>
        <v>0.86408376963350786</v>
      </c>
      <c r="S13" s="514">
        <f t="shared" ref="S13" si="24">SUM(S7:S12)</f>
        <v>5462</v>
      </c>
      <c r="T13" s="738">
        <f t="shared" si="8"/>
        <v>1.1438743455497382</v>
      </c>
      <c r="U13" s="739">
        <f t="shared" si="9"/>
        <v>14895</v>
      </c>
      <c r="V13" s="363">
        <f t="shared" si="10"/>
        <v>1.0397905759162305</v>
      </c>
      <c r="W13" s="514">
        <f>SUM(W7:W12)</f>
        <v>4973</v>
      </c>
      <c r="X13" s="738">
        <f t="shared" ref="X13" si="25">W13/$B13</f>
        <v>1.0414659685863874</v>
      </c>
      <c r="Y13" s="514">
        <f>SUM(Y7:Y12)</f>
        <v>6237</v>
      </c>
      <c r="Z13" s="738">
        <f t="shared" ref="Z13" si="26">Y13/$B13</f>
        <v>1.3061780104712042</v>
      </c>
      <c r="AA13" s="514">
        <f>SUM(AA7:AA12)</f>
        <v>4987</v>
      </c>
      <c r="AB13" s="738">
        <f t="shared" ref="AB13" si="27">AA13/$B13</f>
        <v>1.0443979057591624</v>
      </c>
      <c r="AC13" s="514">
        <f>SUM(AC7:AC12)</f>
        <v>3551</v>
      </c>
      <c r="AD13" s="738">
        <f t="shared" si="13"/>
        <v>0.74366492146596863</v>
      </c>
      <c r="AE13" s="1082">
        <f t="shared" si="18"/>
        <v>16197</v>
      </c>
      <c r="AF13" s="1010">
        <f t="shared" si="19"/>
        <v>1.1306806282722512</v>
      </c>
    </row>
    <row r="16" spans="1:32" ht="15.75" hidden="1" x14ac:dyDescent="0.25">
      <c r="A16" s="1402" t="s">
        <v>423</v>
      </c>
      <c r="B16" s="1403"/>
      <c r="C16" s="1403"/>
      <c r="D16" s="1403"/>
      <c r="E16" s="1403"/>
      <c r="F16" s="1403"/>
      <c r="G16" s="1403"/>
      <c r="H16" s="1403"/>
      <c r="I16" s="1403"/>
      <c r="J16" s="1403"/>
      <c r="K16" s="1403"/>
      <c r="L16" s="1403"/>
      <c r="M16" s="1403"/>
      <c r="N16" s="1403"/>
      <c r="O16" s="1403"/>
      <c r="P16" s="1403"/>
      <c r="Q16" s="1403"/>
      <c r="R16" s="1403"/>
      <c r="S16" s="1403"/>
      <c r="T16" s="1403"/>
      <c r="U16" s="1403"/>
      <c r="V16" s="1403"/>
      <c r="W16" s="1403"/>
      <c r="X16" s="1403"/>
      <c r="Y16" s="1403"/>
      <c r="Z16" s="1403"/>
      <c r="AA16" s="1403"/>
      <c r="AB16" s="1403"/>
      <c r="AC16" s="1295"/>
      <c r="AD16" s="1295"/>
    </row>
    <row r="17" spans="1:30" ht="23.25" hidden="1" thickBot="1" x14ac:dyDescent="0.3">
      <c r="A17" s="14" t="s">
        <v>14</v>
      </c>
      <c r="B17" s="94" t="s">
        <v>207</v>
      </c>
      <c r="C17" s="1343" t="str">
        <f>'[1]UBS Izolina Mazzei'!C31</f>
        <v>SET</v>
      </c>
      <c r="D17" s="1344" t="str">
        <f>'[1]UBS Izolina Mazzei'!D31</f>
        <v>%</v>
      </c>
      <c r="E17" s="1343" t="str">
        <f>'[1]UBS Izolina Mazzei'!E31</f>
        <v>OUT</v>
      </c>
      <c r="F17" s="1344" t="str">
        <f>'[1]UBS Izolina Mazzei'!F31</f>
        <v>%</v>
      </c>
      <c r="G17" s="14" t="str">
        <f>'UBS Izolina Mazzei'!G31</f>
        <v>MAR_17</v>
      </c>
      <c r="H17" s="15" t="str">
        <f>'UBS Izolina Mazzei'!H31</f>
        <v>%</v>
      </c>
      <c r="I17" s="14" t="str">
        <f>'UBS Izolina Mazzei'!I31</f>
        <v>ABR_17</v>
      </c>
      <c r="J17" s="15" t="str">
        <f>'UBS Izolina Mazzei'!J31</f>
        <v>%</v>
      </c>
      <c r="K17" s="14" t="str">
        <f>'UBS Izolina Mazzei'!K31</f>
        <v>MAI_17</v>
      </c>
      <c r="L17" s="15" t="str">
        <f>'UBS Izolina Mazzei'!L31</f>
        <v>%</v>
      </c>
      <c r="M17" s="138" t="str">
        <f>'UBS Izolina Mazzei'!M31</f>
        <v>Trimestre</v>
      </c>
      <c r="N17" s="13" t="str">
        <f>'UBS Izolina Mazzei'!N31</f>
        <v>% Trim</v>
      </c>
      <c r="O17" s="14" t="str">
        <f>'UBS Izolina Mazzei'!O31</f>
        <v>JUN_17</v>
      </c>
      <c r="P17" s="15" t="str">
        <f>'UBS Izolina Mazzei'!P31</f>
        <v>%</v>
      </c>
      <c r="Q17" s="14" t="str">
        <f>'UBS Izolina Mazzei'!Q31</f>
        <v>JUL_17</v>
      </c>
      <c r="R17" s="15" t="str">
        <f>'UBS Izolina Mazzei'!R31</f>
        <v>%</v>
      </c>
      <c r="S17" s="14" t="str">
        <f>'UBS Izolina Mazzei'!S31</f>
        <v>AGO_17</v>
      </c>
      <c r="T17" s="15" t="str">
        <f>'UBS Izolina Mazzei'!T31</f>
        <v>%</v>
      </c>
      <c r="U17" s="1048"/>
      <c r="V17" s="1048"/>
      <c r="W17" s="1048"/>
      <c r="X17" s="1048"/>
      <c r="Y17" s="1048"/>
      <c r="Z17" s="1048"/>
      <c r="AA17" s="138" t="str">
        <f>'UBS Izolina Mazzei'!AA31</f>
        <v>Trimestre</v>
      </c>
      <c r="AB17" s="13" t="str">
        <f>'UBS Izolina Mazzei'!AB31</f>
        <v>% Trim</v>
      </c>
      <c r="AC17" s="1284">
        <f>'[2]UBS Izolina Mazzei'!Y31</f>
        <v>0</v>
      </c>
      <c r="AD17" s="1280">
        <f>'[2]UBS Izolina Mazzei'!Z31</f>
        <v>0</v>
      </c>
    </row>
    <row r="18" spans="1:30" hidden="1" x14ac:dyDescent="0.25">
      <c r="A18" s="123" t="s">
        <v>33</v>
      </c>
      <c r="B18" s="10">
        <v>9</v>
      </c>
      <c r="C18" s="890"/>
      <c r="D18" s="1053">
        <f t="shared" ref="D18:D28" si="28">C18/$B18</f>
        <v>0</v>
      </c>
      <c r="E18" s="890"/>
      <c r="F18" s="1053">
        <f t="shared" ref="F18:F28" si="29">E18/$B18</f>
        <v>0</v>
      </c>
      <c r="G18" s="890">
        <v>7</v>
      </c>
      <c r="H18" s="19">
        <f>G18/$B18</f>
        <v>0.77777777777777779</v>
      </c>
      <c r="I18" s="11"/>
      <c r="J18" s="19">
        <f t="shared" ref="J18:J28" si="30">I18/$B18</f>
        <v>0</v>
      </c>
      <c r="K18" s="11"/>
      <c r="L18" s="19">
        <f t="shared" ref="L18:L28" si="31">K18/$B18</f>
        <v>0</v>
      </c>
      <c r="M18" s="101">
        <f t="shared" ref="M18:M28" si="32">SUM(G18,I18,K18)</f>
        <v>7</v>
      </c>
      <c r="N18" s="175">
        <f t="shared" ref="N18:N28" si="33">M18/($B18*3)</f>
        <v>0.25925925925925924</v>
      </c>
      <c r="O18" s="11"/>
      <c r="P18" s="19">
        <f t="shared" ref="P18:P28" si="34">O18/$B18</f>
        <v>0</v>
      </c>
      <c r="Q18" s="11"/>
      <c r="R18" s="19">
        <f t="shared" ref="R18:R28" si="35">Q18/$B18</f>
        <v>0</v>
      </c>
      <c r="S18" s="11"/>
      <c r="T18" s="19">
        <f t="shared" ref="T18:T28" si="36">S18/$B18</f>
        <v>0</v>
      </c>
      <c r="U18" s="1053"/>
      <c r="V18" s="1053"/>
      <c r="W18" s="1053"/>
      <c r="X18" s="1053"/>
      <c r="Y18" s="1053"/>
      <c r="Z18" s="1053"/>
      <c r="AA18" s="101">
        <f t="shared" ref="AA18:AA28" si="37">SUM(O18,Q18,S18)</f>
        <v>0</v>
      </c>
      <c r="AB18" s="175">
        <f t="shared" ref="AB18:AB28" si="38">AA18/($B18*3)</f>
        <v>0</v>
      </c>
      <c r="AC18" s="890">
        <v>7</v>
      </c>
      <c r="AD18" s="1053">
        <f>AC18/$B18</f>
        <v>0.77777777777777779</v>
      </c>
    </row>
    <row r="19" spans="1:30" hidden="1" x14ac:dyDescent="0.25">
      <c r="A19" s="123" t="s">
        <v>20</v>
      </c>
      <c r="B19" s="111">
        <v>3</v>
      </c>
      <c r="C19" s="1345"/>
      <c r="D19" s="1346">
        <f t="shared" si="28"/>
        <v>0</v>
      </c>
      <c r="E19" s="1345"/>
      <c r="F19" s="1346">
        <f t="shared" si="29"/>
        <v>0</v>
      </c>
      <c r="G19" s="891">
        <v>3</v>
      </c>
      <c r="H19" s="20">
        <f t="shared" ref="H19:H28" si="39">G19/$B19</f>
        <v>1</v>
      </c>
      <c r="I19" s="4"/>
      <c r="J19" s="20">
        <f t="shared" si="30"/>
        <v>0</v>
      </c>
      <c r="K19" s="4"/>
      <c r="L19" s="20">
        <f t="shared" si="31"/>
        <v>0</v>
      </c>
      <c r="M19" s="103">
        <f t="shared" si="32"/>
        <v>3</v>
      </c>
      <c r="N19" s="275">
        <f t="shared" si="33"/>
        <v>0.33333333333333331</v>
      </c>
      <c r="O19" s="4"/>
      <c r="P19" s="20">
        <f t="shared" si="34"/>
        <v>0</v>
      </c>
      <c r="Q19" s="4"/>
      <c r="R19" s="20">
        <f t="shared" si="35"/>
        <v>0</v>
      </c>
      <c r="S19" s="4"/>
      <c r="T19" s="20">
        <f t="shared" si="36"/>
        <v>0</v>
      </c>
      <c r="U19" s="1054"/>
      <c r="V19" s="1054"/>
      <c r="W19" s="1054"/>
      <c r="X19" s="1054"/>
      <c r="Y19" s="1054"/>
      <c r="Z19" s="1054"/>
      <c r="AA19" s="103">
        <f t="shared" si="37"/>
        <v>0</v>
      </c>
      <c r="AB19" s="275">
        <f t="shared" si="38"/>
        <v>0</v>
      </c>
      <c r="AC19" s="1285">
        <v>3</v>
      </c>
      <c r="AD19" s="1291">
        <f t="shared" ref="AD19:AD28" si="40">AC19/$B19</f>
        <v>1</v>
      </c>
    </row>
    <row r="20" spans="1:30" hidden="1" x14ac:dyDescent="0.25">
      <c r="A20" s="123" t="s">
        <v>43</v>
      </c>
      <c r="B20" s="111">
        <v>2</v>
      </c>
      <c r="C20" s="1349"/>
      <c r="D20" s="1346">
        <f t="shared" si="28"/>
        <v>0</v>
      </c>
      <c r="E20" s="1349"/>
      <c r="F20" s="1346">
        <f t="shared" si="29"/>
        <v>0</v>
      </c>
      <c r="G20" s="896">
        <v>2</v>
      </c>
      <c r="H20" s="20">
        <f t="shared" si="39"/>
        <v>1</v>
      </c>
      <c r="I20" s="83"/>
      <c r="J20" s="20">
        <f t="shared" si="30"/>
        <v>0</v>
      </c>
      <c r="K20" s="83"/>
      <c r="L20" s="20">
        <f t="shared" si="31"/>
        <v>0</v>
      </c>
      <c r="M20" s="103">
        <f t="shared" si="32"/>
        <v>2</v>
      </c>
      <c r="N20" s="275">
        <f t="shared" si="33"/>
        <v>0.33333333333333331</v>
      </c>
      <c r="O20" s="83"/>
      <c r="P20" s="20">
        <f t="shared" si="34"/>
        <v>0</v>
      </c>
      <c r="Q20" s="83"/>
      <c r="R20" s="20">
        <f t="shared" si="35"/>
        <v>0</v>
      </c>
      <c r="S20" s="83"/>
      <c r="T20" s="20">
        <f t="shared" si="36"/>
        <v>0</v>
      </c>
      <c r="U20" s="1054"/>
      <c r="V20" s="1054"/>
      <c r="W20" s="1054"/>
      <c r="X20" s="1054"/>
      <c r="Y20" s="1054"/>
      <c r="Z20" s="1054"/>
      <c r="AA20" s="103">
        <f t="shared" si="37"/>
        <v>0</v>
      </c>
      <c r="AB20" s="275">
        <f t="shared" si="38"/>
        <v>0</v>
      </c>
      <c r="AC20" s="1288">
        <v>2</v>
      </c>
      <c r="AD20" s="1291">
        <f t="shared" si="40"/>
        <v>1</v>
      </c>
    </row>
    <row r="21" spans="1:30" hidden="1" x14ac:dyDescent="0.25">
      <c r="A21" s="123" t="s">
        <v>23</v>
      </c>
      <c r="B21" s="111">
        <v>2</v>
      </c>
      <c r="C21" s="1345"/>
      <c r="D21" s="1346">
        <f t="shared" si="28"/>
        <v>0</v>
      </c>
      <c r="E21" s="1345"/>
      <c r="F21" s="1346">
        <f t="shared" si="29"/>
        <v>0</v>
      </c>
      <c r="G21" s="891">
        <v>2</v>
      </c>
      <c r="H21" s="20">
        <f t="shared" si="39"/>
        <v>1</v>
      </c>
      <c r="I21" s="4"/>
      <c r="J21" s="20">
        <f t="shared" si="30"/>
        <v>0</v>
      </c>
      <c r="K21" s="4"/>
      <c r="L21" s="20">
        <f t="shared" si="31"/>
        <v>0</v>
      </c>
      <c r="M21" s="103">
        <f t="shared" si="32"/>
        <v>2</v>
      </c>
      <c r="N21" s="275">
        <f t="shared" si="33"/>
        <v>0.33333333333333331</v>
      </c>
      <c r="O21" s="4"/>
      <c r="P21" s="20">
        <f t="shared" si="34"/>
        <v>0</v>
      </c>
      <c r="Q21" s="4"/>
      <c r="R21" s="20">
        <f t="shared" si="35"/>
        <v>0</v>
      </c>
      <c r="S21" s="4"/>
      <c r="T21" s="20">
        <f t="shared" si="36"/>
        <v>0</v>
      </c>
      <c r="U21" s="1054"/>
      <c r="V21" s="1054"/>
      <c r="W21" s="1054"/>
      <c r="X21" s="1054"/>
      <c r="Y21" s="1054"/>
      <c r="Z21" s="1054"/>
      <c r="AA21" s="103">
        <f t="shared" si="37"/>
        <v>0</v>
      </c>
      <c r="AB21" s="275">
        <f t="shared" si="38"/>
        <v>0</v>
      </c>
      <c r="AC21" s="1285">
        <v>2</v>
      </c>
      <c r="AD21" s="1291">
        <f t="shared" si="40"/>
        <v>1</v>
      </c>
    </row>
    <row r="22" spans="1:30" hidden="1" x14ac:dyDescent="0.25">
      <c r="A22" s="123" t="s">
        <v>24</v>
      </c>
      <c r="B22" s="111">
        <v>2</v>
      </c>
      <c r="C22" s="1345"/>
      <c r="D22" s="1346">
        <f t="shared" si="28"/>
        <v>0</v>
      </c>
      <c r="E22" s="1345"/>
      <c r="F22" s="1346">
        <f t="shared" si="29"/>
        <v>0</v>
      </c>
      <c r="G22" s="891">
        <v>2</v>
      </c>
      <c r="H22" s="20">
        <f t="shared" si="39"/>
        <v>1</v>
      </c>
      <c r="I22" s="4"/>
      <c r="J22" s="20">
        <f t="shared" si="30"/>
        <v>0</v>
      </c>
      <c r="K22" s="4"/>
      <c r="L22" s="20">
        <f t="shared" si="31"/>
        <v>0</v>
      </c>
      <c r="M22" s="103">
        <f t="shared" si="32"/>
        <v>2</v>
      </c>
      <c r="N22" s="275">
        <f t="shared" si="33"/>
        <v>0.33333333333333331</v>
      </c>
      <c r="O22" s="4"/>
      <c r="P22" s="20">
        <f t="shared" si="34"/>
        <v>0</v>
      </c>
      <c r="Q22" s="4"/>
      <c r="R22" s="20">
        <f t="shared" si="35"/>
        <v>0</v>
      </c>
      <c r="S22" s="4"/>
      <c r="T22" s="20">
        <f t="shared" si="36"/>
        <v>0</v>
      </c>
      <c r="U22" s="1054"/>
      <c r="V22" s="1054"/>
      <c r="W22" s="1054"/>
      <c r="X22" s="1054"/>
      <c r="Y22" s="1054"/>
      <c r="Z22" s="1054"/>
      <c r="AA22" s="103">
        <f t="shared" si="37"/>
        <v>0</v>
      </c>
      <c r="AB22" s="275">
        <f t="shared" si="38"/>
        <v>0</v>
      </c>
      <c r="AC22" s="1285">
        <v>2</v>
      </c>
      <c r="AD22" s="1291">
        <f t="shared" si="40"/>
        <v>1</v>
      </c>
    </row>
    <row r="23" spans="1:30" hidden="1" x14ac:dyDescent="0.25">
      <c r="A23" s="123" t="s">
        <v>25</v>
      </c>
      <c r="B23" s="111">
        <v>5</v>
      </c>
      <c r="C23" s="1345"/>
      <c r="D23" s="1346">
        <f t="shared" si="28"/>
        <v>0</v>
      </c>
      <c r="E23" s="1349"/>
      <c r="F23" s="1346">
        <f t="shared" si="29"/>
        <v>0</v>
      </c>
      <c r="G23" s="891">
        <v>5</v>
      </c>
      <c r="H23" s="20">
        <f t="shared" si="39"/>
        <v>1</v>
      </c>
      <c r="I23" s="891"/>
      <c r="J23" s="20">
        <f t="shared" si="30"/>
        <v>0</v>
      </c>
      <c r="K23" s="891"/>
      <c r="L23" s="20">
        <f t="shared" si="31"/>
        <v>0</v>
      </c>
      <c r="M23" s="103">
        <f t="shared" si="32"/>
        <v>5</v>
      </c>
      <c r="N23" s="275">
        <f t="shared" si="33"/>
        <v>0.33333333333333331</v>
      </c>
      <c r="O23" s="4"/>
      <c r="P23" s="20">
        <f t="shared" si="34"/>
        <v>0</v>
      </c>
      <c r="Q23" s="4"/>
      <c r="R23" s="20">
        <f t="shared" si="35"/>
        <v>0</v>
      </c>
      <c r="S23" s="83"/>
      <c r="T23" s="20">
        <f t="shared" si="36"/>
        <v>0</v>
      </c>
      <c r="U23" s="1054"/>
      <c r="V23" s="1054"/>
      <c r="W23" s="1054"/>
      <c r="X23" s="1054"/>
      <c r="Y23" s="1054"/>
      <c r="Z23" s="1054"/>
      <c r="AA23" s="103">
        <f t="shared" si="37"/>
        <v>0</v>
      </c>
      <c r="AB23" s="275">
        <f t="shared" si="38"/>
        <v>0</v>
      </c>
      <c r="AC23" s="1285">
        <v>5</v>
      </c>
      <c r="AD23" s="1291">
        <f t="shared" si="40"/>
        <v>1</v>
      </c>
    </row>
    <row r="24" spans="1:30" hidden="1" x14ac:dyDescent="0.25">
      <c r="A24" s="98" t="s">
        <v>182</v>
      </c>
      <c r="B24" s="96">
        <v>1</v>
      </c>
      <c r="C24" s="1345"/>
      <c r="D24" s="1346">
        <f t="shared" si="28"/>
        <v>0</v>
      </c>
      <c r="E24" s="1345"/>
      <c r="F24" s="1346">
        <f t="shared" si="29"/>
        <v>0</v>
      </c>
      <c r="G24" s="4">
        <v>1</v>
      </c>
      <c r="H24" s="20">
        <f t="shared" si="39"/>
        <v>1</v>
      </c>
      <c r="I24" s="4"/>
      <c r="J24" s="20">
        <f t="shared" si="30"/>
        <v>0</v>
      </c>
      <c r="K24" s="4"/>
      <c r="L24" s="20">
        <f t="shared" si="31"/>
        <v>0</v>
      </c>
      <c r="M24" s="103">
        <f t="shared" si="32"/>
        <v>1</v>
      </c>
      <c r="N24" s="275">
        <f t="shared" si="33"/>
        <v>0.33333333333333331</v>
      </c>
      <c r="O24" s="4"/>
      <c r="P24" s="20">
        <f t="shared" si="34"/>
        <v>0</v>
      </c>
      <c r="Q24" s="4"/>
      <c r="R24" s="20">
        <f t="shared" si="35"/>
        <v>0</v>
      </c>
      <c r="S24" s="4"/>
      <c r="T24" s="20">
        <f t="shared" si="36"/>
        <v>0</v>
      </c>
      <c r="U24" s="1054"/>
      <c r="V24" s="1054"/>
      <c r="W24" s="1054"/>
      <c r="X24" s="1054"/>
      <c r="Y24" s="1054"/>
      <c r="Z24" s="1054"/>
      <c r="AA24" s="103">
        <f t="shared" si="37"/>
        <v>0</v>
      </c>
      <c r="AB24" s="275">
        <f t="shared" si="38"/>
        <v>0</v>
      </c>
      <c r="AC24" s="1285">
        <v>1</v>
      </c>
      <c r="AD24" s="1291">
        <f t="shared" si="40"/>
        <v>1</v>
      </c>
    </row>
    <row r="25" spans="1:30" ht="15.75" hidden="1" thickBot="1" x14ac:dyDescent="0.3">
      <c r="A25" s="128" t="s">
        <v>34</v>
      </c>
      <c r="B25" s="96">
        <v>1</v>
      </c>
      <c r="C25" s="1345"/>
      <c r="D25" s="1346">
        <f t="shared" si="28"/>
        <v>0</v>
      </c>
      <c r="E25" s="1345"/>
      <c r="F25" s="1346">
        <f t="shared" si="29"/>
        <v>0</v>
      </c>
      <c r="G25" s="4">
        <v>2</v>
      </c>
      <c r="H25" s="20">
        <f t="shared" si="39"/>
        <v>2</v>
      </c>
      <c r="I25" s="4"/>
      <c r="J25" s="20">
        <f t="shared" si="30"/>
        <v>0</v>
      </c>
      <c r="K25" s="4"/>
      <c r="L25" s="20">
        <f t="shared" si="31"/>
        <v>0</v>
      </c>
      <c r="M25" s="103">
        <f t="shared" si="32"/>
        <v>2</v>
      </c>
      <c r="N25" s="275">
        <f t="shared" si="33"/>
        <v>0.66666666666666663</v>
      </c>
      <c r="O25" s="4"/>
      <c r="P25" s="20">
        <f t="shared" si="34"/>
        <v>0</v>
      </c>
      <c r="Q25" s="4"/>
      <c r="R25" s="20">
        <f t="shared" si="35"/>
        <v>0</v>
      </c>
      <c r="S25" s="4"/>
      <c r="T25" s="20">
        <f t="shared" si="36"/>
        <v>0</v>
      </c>
      <c r="U25" s="1054"/>
      <c r="V25" s="1054"/>
      <c r="W25" s="1054"/>
      <c r="X25" s="1054"/>
      <c r="Y25" s="1054"/>
      <c r="Z25" s="1054"/>
      <c r="AA25" s="103">
        <f t="shared" si="37"/>
        <v>0</v>
      </c>
      <c r="AB25" s="275">
        <f t="shared" si="38"/>
        <v>0</v>
      </c>
      <c r="AC25" s="1285">
        <v>2</v>
      </c>
      <c r="AD25" s="1291">
        <f t="shared" si="40"/>
        <v>2</v>
      </c>
    </row>
    <row r="26" spans="1:30" hidden="1" x14ac:dyDescent="0.25">
      <c r="A26" s="123" t="s">
        <v>26</v>
      </c>
      <c r="B26" s="111">
        <v>1</v>
      </c>
      <c r="C26" s="1345"/>
      <c r="D26" s="1346">
        <f t="shared" si="28"/>
        <v>0</v>
      </c>
      <c r="E26" s="1345"/>
      <c r="F26" s="1346">
        <f t="shared" si="29"/>
        <v>0</v>
      </c>
      <c r="G26" s="4">
        <v>1</v>
      </c>
      <c r="H26" s="20">
        <f t="shared" si="39"/>
        <v>1</v>
      </c>
      <c r="I26" s="4"/>
      <c r="J26" s="20">
        <f t="shared" si="30"/>
        <v>0</v>
      </c>
      <c r="K26" s="4"/>
      <c r="L26" s="20">
        <f t="shared" si="31"/>
        <v>0</v>
      </c>
      <c r="M26" s="103">
        <f t="shared" si="32"/>
        <v>1</v>
      </c>
      <c r="N26" s="275">
        <f t="shared" si="33"/>
        <v>0.33333333333333331</v>
      </c>
      <c r="O26" s="4"/>
      <c r="P26" s="20">
        <f t="shared" si="34"/>
        <v>0</v>
      </c>
      <c r="Q26" s="4"/>
      <c r="R26" s="20">
        <f t="shared" si="35"/>
        <v>0</v>
      </c>
      <c r="S26" s="4"/>
      <c r="T26" s="20">
        <f t="shared" si="36"/>
        <v>0</v>
      </c>
      <c r="U26" s="1054"/>
      <c r="V26" s="1054"/>
      <c r="W26" s="1054"/>
      <c r="X26" s="1054"/>
      <c r="Y26" s="1054"/>
      <c r="Z26" s="1054"/>
      <c r="AA26" s="103">
        <f t="shared" si="37"/>
        <v>0</v>
      </c>
      <c r="AB26" s="275">
        <f t="shared" si="38"/>
        <v>0</v>
      </c>
      <c r="AC26" s="1285">
        <v>1</v>
      </c>
      <c r="AD26" s="1291">
        <f t="shared" si="40"/>
        <v>1</v>
      </c>
    </row>
    <row r="27" spans="1:30" hidden="1" x14ac:dyDescent="0.25">
      <c r="A27" s="134" t="s">
        <v>202</v>
      </c>
      <c r="B27" s="111">
        <v>1</v>
      </c>
      <c r="C27" s="1345"/>
      <c r="D27" s="1346">
        <f t="shared" si="28"/>
        <v>0</v>
      </c>
      <c r="E27" s="1345"/>
      <c r="F27" s="1346">
        <f t="shared" si="29"/>
        <v>0</v>
      </c>
      <c r="G27" s="4">
        <v>0</v>
      </c>
      <c r="H27" s="20">
        <f t="shared" si="39"/>
        <v>0</v>
      </c>
      <c r="I27" s="4"/>
      <c r="J27" s="20">
        <f t="shared" si="30"/>
        <v>0</v>
      </c>
      <c r="K27" s="4"/>
      <c r="L27" s="20">
        <f t="shared" si="31"/>
        <v>0</v>
      </c>
      <c r="M27" s="103">
        <f t="shared" si="32"/>
        <v>0</v>
      </c>
      <c r="N27" s="275">
        <f t="shared" si="33"/>
        <v>0</v>
      </c>
      <c r="O27" s="4"/>
      <c r="P27" s="20">
        <f t="shared" si="34"/>
        <v>0</v>
      </c>
      <c r="Q27" s="4"/>
      <c r="R27" s="20">
        <f t="shared" si="35"/>
        <v>0</v>
      </c>
      <c r="S27" s="4"/>
      <c r="T27" s="20">
        <f t="shared" si="36"/>
        <v>0</v>
      </c>
      <c r="U27" s="1054"/>
      <c r="V27" s="1054"/>
      <c r="W27" s="1054"/>
      <c r="X27" s="1054"/>
      <c r="Y27" s="1054"/>
      <c r="Z27" s="1054"/>
      <c r="AA27" s="103">
        <f t="shared" si="37"/>
        <v>0</v>
      </c>
      <c r="AB27" s="275">
        <f t="shared" si="38"/>
        <v>0</v>
      </c>
      <c r="AC27" s="1285">
        <v>0</v>
      </c>
      <c r="AD27" s="1291">
        <f t="shared" si="40"/>
        <v>0</v>
      </c>
    </row>
    <row r="28" spans="1:30" ht="15.75" hidden="1" thickBot="1" x14ac:dyDescent="0.3">
      <c r="A28" s="6" t="s">
        <v>7</v>
      </c>
      <c r="B28" s="7">
        <f>SUM(B18:B27)</f>
        <v>27</v>
      </c>
      <c r="C28" s="8">
        <f t="shared" ref="C28" si="41">SUM(C18:C27)</f>
        <v>0</v>
      </c>
      <c r="D28" s="1029">
        <f t="shared" si="28"/>
        <v>0</v>
      </c>
      <c r="E28" s="8">
        <f t="shared" ref="E28" si="42">SUM(E18:E27)</f>
        <v>0</v>
      </c>
      <c r="F28" s="1029">
        <f t="shared" si="29"/>
        <v>0</v>
      </c>
      <c r="G28" s="8">
        <f>SUM(G18:G27)</f>
        <v>25</v>
      </c>
      <c r="H28" s="22">
        <f t="shared" si="39"/>
        <v>0.92592592592592593</v>
      </c>
      <c r="I28" s="8">
        <f>SUM(I18:I27)</f>
        <v>0</v>
      </c>
      <c r="J28" s="22">
        <f t="shared" si="30"/>
        <v>0</v>
      </c>
      <c r="K28" s="8">
        <f>SUM(K18:K27)</f>
        <v>0</v>
      </c>
      <c r="L28" s="22">
        <f t="shared" si="31"/>
        <v>0</v>
      </c>
      <c r="M28" s="106">
        <f t="shared" si="32"/>
        <v>25</v>
      </c>
      <c r="N28" s="842">
        <f t="shared" si="33"/>
        <v>0.30864197530864196</v>
      </c>
      <c r="O28" s="8">
        <f>SUM(O18:O27)</f>
        <v>0</v>
      </c>
      <c r="P28" s="22">
        <f t="shared" si="34"/>
        <v>0</v>
      </c>
      <c r="Q28" s="8">
        <f t="shared" ref="Q28" si="43">SUM(Q18:Q27)</f>
        <v>0</v>
      </c>
      <c r="R28" s="119">
        <f t="shared" si="35"/>
        <v>0</v>
      </c>
      <c r="S28" s="8">
        <f t="shared" ref="S28" si="44">SUM(S18:S27)</f>
        <v>0</v>
      </c>
      <c r="T28" s="119">
        <f t="shared" si="36"/>
        <v>0</v>
      </c>
      <c r="U28" s="1029"/>
      <c r="V28" s="1029"/>
      <c r="W28" s="1029"/>
      <c r="X28" s="1029"/>
      <c r="Y28" s="1029"/>
      <c r="Z28" s="1029"/>
      <c r="AA28" s="106">
        <f t="shared" si="37"/>
        <v>0</v>
      </c>
      <c r="AB28" s="107">
        <f t="shared" si="38"/>
        <v>0</v>
      </c>
      <c r="AC28" s="8">
        <f>SUM(AC18:AC27)</f>
        <v>25</v>
      </c>
      <c r="AD28" s="1029">
        <f t="shared" si="40"/>
        <v>0.92592592592592593</v>
      </c>
    </row>
    <row r="29" spans="1:30" hidden="1" x14ac:dyDescent="0.25"/>
  </sheetData>
  <mergeCells count="4">
    <mergeCell ref="A2:Q2"/>
    <mergeCell ref="A3:Q3"/>
    <mergeCell ref="A16:AB16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AF25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" hidden="1" customWidth="1"/>
    <col min="14" max="14" width="8.85546875" hidden="1" customWidth="1"/>
    <col min="15" max="15" width="7.28515625" bestFit="1" customWidth="1"/>
    <col min="16" max="16" width="6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" customWidth="1"/>
    <col min="28" max="28" width="6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515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464</v>
      </c>
      <c r="C7" s="890">
        <v>859</v>
      </c>
      <c r="D7" s="1053">
        <f t="shared" ref="D7:D12" si="0">C7/$B7</f>
        <v>1.8512931034482758</v>
      </c>
      <c r="E7" s="890">
        <v>604</v>
      </c>
      <c r="F7" s="1053">
        <f t="shared" ref="F7:F12" si="1">E7/$B7</f>
        <v>1.3017241379310345</v>
      </c>
      <c r="G7" s="890">
        <v>565</v>
      </c>
      <c r="H7" s="19">
        <f t="shared" ref="H7:H12" si="2">G7/$B7</f>
        <v>1.2176724137931034</v>
      </c>
      <c r="I7" s="890">
        <v>495</v>
      </c>
      <c r="J7" s="19">
        <f t="shared" ref="J7:J12" si="3">I7/$B7</f>
        <v>1.0668103448275863</v>
      </c>
      <c r="K7" s="890">
        <v>507</v>
      </c>
      <c r="L7" s="19">
        <f t="shared" ref="L7:L12" si="4">K7/$B7</f>
        <v>1.0926724137931034</v>
      </c>
      <c r="M7" s="101">
        <f t="shared" ref="M7:M12" si="5">SUM(G7,I7,K7)</f>
        <v>1567</v>
      </c>
      <c r="N7" s="175">
        <f t="shared" ref="N7:N12" si="6">M7/($B7*3)</f>
        <v>1.1257183908045978</v>
      </c>
      <c r="O7" s="890">
        <v>215</v>
      </c>
      <c r="P7" s="19">
        <f t="shared" ref="P7:P12" si="7">O7/$B7</f>
        <v>0.46336206896551724</v>
      </c>
      <c r="Q7" s="890">
        <v>232</v>
      </c>
      <c r="R7" s="19">
        <f t="shared" ref="R7:R12" si="8">Q7/$B7</f>
        <v>0.5</v>
      </c>
      <c r="S7" s="890">
        <v>514</v>
      </c>
      <c r="T7" s="19">
        <f t="shared" ref="T7:T12" si="9">S7/$B7</f>
        <v>1.1077586206896552</v>
      </c>
      <c r="U7" s="101">
        <f t="shared" ref="U7:U12" si="10">SUM(O7,Q7,S7)</f>
        <v>961</v>
      </c>
      <c r="V7" s="175">
        <f t="shared" ref="V7:V12" si="11">U7/($B7*3)</f>
        <v>0.69037356321839083</v>
      </c>
      <c r="W7" s="890">
        <v>514</v>
      </c>
      <c r="X7" s="70">
        <f t="shared" ref="X7" si="12">W7/$B7</f>
        <v>1.1077586206896552</v>
      </c>
      <c r="Y7" s="890">
        <v>477</v>
      </c>
      <c r="Z7" s="70">
        <f t="shared" ref="Z7:AB7" si="13">Y7/$B7</f>
        <v>1.0280172413793103</v>
      </c>
      <c r="AA7" s="890">
        <v>442</v>
      </c>
      <c r="AB7" s="70">
        <f t="shared" si="13"/>
        <v>0.95258620689655171</v>
      </c>
      <c r="AC7" s="890">
        <v>483</v>
      </c>
      <c r="AD7" s="1053">
        <f t="shared" ref="AD7:AD12" si="14">AC7/$B7</f>
        <v>1.040948275862069</v>
      </c>
      <c r="AE7" s="101">
        <f>SUM(W7,Y7,AA7)</f>
        <v>1433</v>
      </c>
      <c r="AF7" s="175">
        <f t="shared" ref="AF7" si="15">AE7/($B7*3)</f>
        <v>1.0294540229885059</v>
      </c>
    </row>
    <row r="8" spans="1:32" x14ac:dyDescent="0.25">
      <c r="A8" s="2" t="s">
        <v>9</v>
      </c>
      <c r="B8" s="5">
        <v>1544</v>
      </c>
      <c r="C8" s="1345">
        <v>2931</v>
      </c>
      <c r="D8" s="1346">
        <f t="shared" si="0"/>
        <v>1.8983160621761659</v>
      </c>
      <c r="E8" s="1345">
        <v>2554</v>
      </c>
      <c r="F8" s="1346">
        <f t="shared" si="1"/>
        <v>1.6541450777202074</v>
      </c>
      <c r="G8" s="891">
        <v>1801</v>
      </c>
      <c r="H8" s="20">
        <f t="shared" si="2"/>
        <v>1.1664507772020725</v>
      </c>
      <c r="I8" s="891">
        <v>2096</v>
      </c>
      <c r="J8" s="20">
        <f t="shared" si="3"/>
        <v>1.3575129533678756</v>
      </c>
      <c r="K8" s="891">
        <v>2197</v>
      </c>
      <c r="L8" s="20">
        <f t="shared" si="4"/>
        <v>1.4229274611398963</v>
      </c>
      <c r="M8" s="103">
        <f>SUM(G8,I8,K8)</f>
        <v>6094</v>
      </c>
      <c r="N8" s="275">
        <f>M8/($B8*3)</f>
        <v>1.3156303972366148</v>
      </c>
      <c r="O8" s="891">
        <v>629</v>
      </c>
      <c r="P8" s="20">
        <f t="shared" si="7"/>
        <v>0.40738341968911918</v>
      </c>
      <c r="Q8" s="891">
        <v>745</v>
      </c>
      <c r="R8" s="20">
        <f t="shared" si="8"/>
        <v>0.48251295336787564</v>
      </c>
      <c r="S8" s="891">
        <v>1819</v>
      </c>
      <c r="T8" s="20">
        <f t="shared" si="9"/>
        <v>1.1781088082901554</v>
      </c>
      <c r="U8" s="103">
        <f t="shared" si="10"/>
        <v>3193</v>
      </c>
      <c r="V8" s="275">
        <f t="shared" si="11"/>
        <v>0.68933506044905013</v>
      </c>
      <c r="W8" s="890">
        <v>2036</v>
      </c>
      <c r="X8" s="70">
        <f t="shared" ref="X8:X11" si="16">W8/$B8</f>
        <v>1.3186528497409327</v>
      </c>
      <c r="Y8" s="890">
        <v>1670</v>
      </c>
      <c r="Z8" s="70">
        <f t="shared" ref="Z8:Z11" si="17">Y8/$B8</f>
        <v>1.0816062176165804</v>
      </c>
      <c r="AA8" s="890">
        <v>1531</v>
      </c>
      <c r="AB8" s="70">
        <f t="shared" ref="AB8:AB11" si="18">AA8/$B8</f>
        <v>0.99158031088082899</v>
      </c>
      <c r="AC8" s="1285">
        <v>1705</v>
      </c>
      <c r="AD8" s="1291">
        <f t="shared" si="14"/>
        <v>1.1042746113989637</v>
      </c>
      <c r="AE8" s="101">
        <f t="shared" ref="AE8:AE12" si="19">SUM(W8,Y8,AA8)</f>
        <v>5237</v>
      </c>
      <c r="AF8" s="175">
        <f t="shared" ref="AF8:AF12" si="20">AE8/($B8*3)</f>
        <v>1.1306131260794474</v>
      </c>
    </row>
    <row r="9" spans="1:32" x14ac:dyDescent="0.25">
      <c r="A9" s="2" t="s">
        <v>10</v>
      </c>
      <c r="B9" s="5">
        <v>526</v>
      </c>
      <c r="C9" s="1345">
        <v>626</v>
      </c>
      <c r="D9" s="1346">
        <f t="shared" si="0"/>
        <v>1.1901140684410647</v>
      </c>
      <c r="E9" s="1345">
        <v>523</v>
      </c>
      <c r="F9" s="1346">
        <f t="shared" si="1"/>
        <v>0.99429657794676807</v>
      </c>
      <c r="G9" s="891">
        <v>491</v>
      </c>
      <c r="H9" s="20">
        <f t="shared" si="2"/>
        <v>0.93346007604562742</v>
      </c>
      <c r="I9" s="891">
        <v>374</v>
      </c>
      <c r="J9" s="20">
        <f t="shared" si="3"/>
        <v>0.71102661596958172</v>
      </c>
      <c r="K9" s="891">
        <v>545</v>
      </c>
      <c r="L9" s="20">
        <f t="shared" si="4"/>
        <v>1.0361216730038023</v>
      </c>
      <c r="M9" s="103">
        <f t="shared" si="5"/>
        <v>1410</v>
      </c>
      <c r="N9" s="275">
        <f t="shared" si="6"/>
        <v>0.89353612167300378</v>
      </c>
      <c r="O9" s="891">
        <v>496</v>
      </c>
      <c r="P9" s="20">
        <f t="shared" si="7"/>
        <v>0.94296577946768056</v>
      </c>
      <c r="Q9" s="891">
        <v>545</v>
      </c>
      <c r="R9" s="20">
        <f t="shared" si="8"/>
        <v>1.0361216730038023</v>
      </c>
      <c r="S9" s="891">
        <v>634</v>
      </c>
      <c r="T9" s="20">
        <f t="shared" si="9"/>
        <v>1.2053231939163498</v>
      </c>
      <c r="U9" s="103">
        <f t="shared" si="10"/>
        <v>1675</v>
      </c>
      <c r="V9" s="275">
        <f t="shared" si="11"/>
        <v>1.061470215462611</v>
      </c>
      <c r="W9" s="890">
        <v>505</v>
      </c>
      <c r="X9" s="70">
        <f t="shared" si="16"/>
        <v>0.96007604562737647</v>
      </c>
      <c r="Y9" s="890">
        <v>561</v>
      </c>
      <c r="Z9" s="70">
        <f t="shared" si="17"/>
        <v>1.0665399239543727</v>
      </c>
      <c r="AA9" s="890">
        <v>490</v>
      </c>
      <c r="AB9" s="70">
        <f t="shared" si="18"/>
        <v>0.9315589353612167</v>
      </c>
      <c r="AC9" s="1285">
        <v>508</v>
      </c>
      <c r="AD9" s="1291">
        <f t="shared" si="14"/>
        <v>0.96577946768060841</v>
      </c>
      <c r="AE9" s="101">
        <f t="shared" si="19"/>
        <v>1556</v>
      </c>
      <c r="AF9" s="175">
        <f t="shared" si="20"/>
        <v>0.98605830164765529</v>
      </c>
    </row>
    <row r="10" spans="1:32" x14ac:dyDescent="0.25">
      <c r="A10" s="2" t="s">
        <v>42</v>
      </c>
      <c r="B10" s="5">
        <v>526</v>
      </c>
      <c r="C10" s="1350">
        <v>277</v>
      </c>
      <c r="D10" s="1346">
        <f t="shared" si="0"/>
        <v>0.52661596958174905</v>
      </c>
      <c r="E10" s="1345">
        <v>225</v>
      </c>
      <c r="F10" s="1346">
        <f t="shared" si="1"/>
        <v>0.42775665399239543</v>
      </c>
      <c r="G10" s="892">
        <v>310</v>
      </c>
      <c r="H10" s="20">
        <f t="shared" si="2"/>
        <v>0.58935361216730042</v>
      </c>
      <c r="I10" s="892">
        <v>317</v>
      </c>
      <c r="J10" s="20">
        <f t="shared" si="3"/>
        <v>0.60266159695817489</v>
      </c>
      <c r="K10" s="892">
        <v>504</v>
      </c>
      <c r="L10" s="20">
        <f t="shared" si="4"/>
        <v>0.95817490494296575</v>
      </c>
      <c r="M10" s="103">
        <f t="shared" si="5"/>
        <v>1131</v>
      </c>
      <c r="N10" s="275">
        <f t="shared" si="6"/>
        <v>0.71673003802281365</v>
      </c>
      <c r="O10" s="892">
        <v>417</v>
      </c>
      <c r="P10" s="20">
        <f t="shared" si="7"/>
        <v>0.79277566539923949</v>
      </c>
      <c r="Q10" s="892">
        <v>263</v>
      </c>
      <c r="R10" s="20">
        <f t="shared" si="8"/>
        <v>0.5</v>
      </c>
      <c r="S10" s="892">
        <v>424</v>
      </c>
      <c r="T10" s="20">
        <f t="shared" si="9"/>
        <v>0.80608365019011408</v>
      </c>
      <c r="U10" s="103">
        <f t="shared" si="10"/>
        <v>1104</v>
      </c>
      <c r="V10" s="275">
        <f t="shared" si="11"/>
        <v>0.69961977186311786</v>
      </c>
      <c r="W10" s="890">
        <v>429</v>
      </c>
      <c r="X10" s="70">
        <f t="shared" si="16"/>
        <v>0.81558935361216733</v>
      </c>
      <c r="Y10" s="890">
        <v>392</v>
      </c>
      <c r="Z10" s="70">
        <f t="shared" si="17"/>
        <v>0.74524714828897343</v>
      </c>
      <c r="AA10" s="890">
        <v>405</v>
      </c>
      <c r="AB10" s="70">
        <f t="shared" si="18"/>
        <v>0.76996197718631176</v>
      </c>
      <c r="AC10" s="1286">
        <v>337</v>
      </c>
      <c r="AD10" s="1291">
        <f t="shared" si="14"/>
        <v>0.64068441064638781</v>
      </c>
      <c r="AE10" s="101">
        <f t="shared" si="19"/>
        <v>1226</v>
      </c>
      <c r="AF10" s="175">
        <f t="shared" si="20"/>
        <v>0.77693282636248417</v>
      </c>
    </row>
    <row r="11" spans="1:32" ht="15.75" thickBot="1" x14ac:dyDescent="0.3">
      <c r="A11" s="1076" t="s">
        <v>13</v>
      </c>
      <c r="B11" s="1085">
        <v>526</v>
      </c>
      <c r="C11" s="1353">
        <v>335</v>
      </c>
      <c r="D11" s="1348">
        <f t="shared" si="0"/>
        <v>0.63688212927756649</v>
      </c>
      <c r="E11" s="1347">
        <v>245</v>
      </c>
      <c r="F11" s="1348">
        <f t="shared" si="1"/>
        <v>0.46577946768060835</v>
      </c>
      <c r="G11" s="1086">
        <v>324</v>
      </c>
      <c r="H11" s="1074">
        <f t="shared" si="2"/>
        <v>0.61596958174904948</v>
      </c>
      <c r="I11" s="1086">
        <v>422</v>
      </c>
      <c r="J11" s="1074">
        <f t="shared" si="3"/>
        <v>0.80228136882129275</v>
      </c>
      <c r="K11" s="1086">
        <v>208</v>
      </c>
      <c r="L11" s="1074">
        <f t="shared" si="4"/>
        <v>0.39543726235741444</v>
      </c>
      <c r="M11" s="1079">
        <f t="shared" si="5"/>
        <v>954</v>
      </c>
      <c r="N11" s="1080">
        <f t="shared" si="6"/>
        <v>0.6045627376425855</v>
      </c>
      <c r="O11" s="1086">
        <v>377</v>
      </c>
      <c r="P11" s="1074">
        <f t="shared" si="7"/>
        <v>0.71673003802281365</v>
      </c>
      <c r="Q11" s="1086">
        <v>424</v>
      </c>
      <c r="R11" s="1074">
        <f t="shared" si="8"/>
        <v>0.80608365019011408</v>
      </c>
      <c r="S11" s="1086">
        <v>360</v>
      </c>
      <c r="T11" s="1074">
        <f t="shared" si="9"/>
        <v>0.68441064638783267</v>
      </c>
      <c r="U11" s="1079">
        <f t="shared" si="10"/>
        <v>1161</v>
      </c>
      <c r="V11" s="1080">
        <f t="shared" si="11"/>
        <v>0.73574144486692017</v>
      </c>
      <c r="W11" s="890">
        <v>415</v>
      </c>
      <c r="X11" s="70">
        <f t="shared" si="16"/>
        <v>0.78897338403041828</v>
      </c>
      <c r="Y11" s="890">
        <v>156</v>
      </c>
      <c r="Z11" s="70">
        <f t="shared" si="17"/>
        <v>0.29657794676806082</v>
      </c>
      <c r="AA11" s="890">
        <v>229</v>
      </c>
      <c r="AB11" s="70">
        <f t="shared" si="18"/>
        <v>0.43536121673003803</v>
      </c>
      <c r="AC11" s="1286">
        <v>202</v>
      </c>
      <c r="AD11" s="1292">
        <f t="shared" si="14"/>
        <v>0.38403041825095058</v>
      </c>
      <c r="AE11" s="1031">
        <f t="shared" si="19"/>
        <v>800</v>
      </c>
      <c r="AF11" s="1033">
        <f t="shared" si="20"/>
        <v>0.50697084917617241</v>
      </c>
    </row>
    <row r="12" spans="1:32" ht="15.75" thickBot="1" x14ac:dyDescent="0.3">
      <c r="A12" s="736" t="s">
        <v>7</v>
      </c>
      <c r="B12" s="737">
        <f>SUM(B7:B11)</f>
        <v>3586</v>
      </c>
      <c r="C12" s="909">
        <f t="shared" ref="C12" si="21">SUM(C7:C11)</f>
        <v>5028</v>
      </c>
      <c r="D12" s="1029">
        <f t="shared" si="0"/>
        <v>1.4021193530395983</v>
      </c>
      <c r="E12" s="8">
        <f t="shared" ref="E12" si="22">SUM(E7:E11)</f>
        <v>4151</v>
      </c>
      <c r="F12" s="1029">
        <f t="shared" si="1"/>
        <v>1.1575571667596207</v>
      </c>
      <c r="G12" s="514">
        <f>SUM(G7:G11)</f>
        <v>3491</v>
      </c>
      <c r="H12" s="738">
        <f t="shared" si="2"/>
        <v>0.97350808700501956</v>
      </c>
      <c r="I12" s="514">
        <f>SUM(I7:I11)</f>
        <v>3704</v>
      </c>
      <c r="J12" s="738">
        <f t="shared" si="3"/>
        <v>1.0329057445621863</v>
      </c>
      <c r="K12" s="1021">
        <f>SUM(K7:K11)</f>
        <v>3961</v>
      </c>
      <c r="L12" s="738">
        <f t="shared" si="4"/>
        <v>1.1045733407696599</v>
      </c>
      <c r="M12" s="739">
        <f t="shared" si="5"/>
        <v>11156</v>
      </c>
      <c r="N12" s="363">
        <f t="shared" si="6"/>
        <v>1.0369957241122885</v>
      </c>
      <c r="O12" s="514">
        <f>SUM(O7:O11)</f>
        <v>2134</v>
      </c>
      <c r="P12" s="738">
        <f t="shared" si="7"/>
        <v>0.59509202453987731</v>
      </c>
      <c r="Q12" s="514">
        <f t="shared" ref="Q12" si="23">SUM(Q7:Q11)</f>
        <v>2209</v>
      </c>
      <c r="R12" s="738">
        <f t="shared" si="8"/>
        <v>0.61600669269380925</v>
      </c>
      <c r="S12" s="514">
        <f t="shared" ref="S12" si="24">SUM(S7:S11)</f>
        <v>3751</v>
      </c>
      <c r="T12" s="738">
        <f t="shared" si="9"/>
        <v>1.0460122699386503</v>
      </c>
      <c r="U12" s="739">
        <f t="shared" si="10"/>
        <v>8094</v>
      </c>
      <c r="V12" s="363">
        <f t="shared" si="11"/>
        <v>0.75237032905744561</v>
      </c>
      <c r="W12" s="514">
        <f>SUM(W7:W11)</f>
        <v>3899</v>
      </c>
      <c r="X12" s="738">
        <f t="shared" ref="X12" si="25">W12/$B12</f>
        <v>1.0872838817624093</v>
      </c>
      <c r="Y12" s="514">
        <f>SUM(Y7:Y11)</f>
        <v>3256</v>
      </c>
      <c r="Z12" s="738">
        <f t="shared" ref="Z12" si="26">Y12/$B12</f>
        <v>0.90797546012269936</v>
      </c>
      <c r="AA12" s="514">
        <f>SUM(AA7:AA11)</f>
        <v>3097</v>
      </c>
      <c r="AB12" s="738">
        <f t="shared" ref="AB12" si="27">AA12/$B12</f>
        <v>0.86363636363636365</v>
      </c>
      <c r="AC12" s="514">
        <f>SUM(AC7:AC11)</f>
        <v>3235</v>
      </c>
      <c r="AD12" s="738">
        <f t="shared" si="14"/>
        <v>0.90211935303959845</v>
      </c>
      <c r="AE12" s="1082">
        <f t="shared" si="19"/>
        <v>10252</v>
      </c>
      <c r="AF12" s="1010">
        <f t="shared" si="20"/>
        <v>0.95296523517382414</v>
      </c>
    </row>
    <row r="14" spans="1:32" x14ac:dyDescent="0.25">
      <c r="K14" s="1011"/>
    </row>
    <row r="15" spans="1:32" ht="15.75" hidden="1" x14ac:dyDescent="0.25">
      <c r="A15" s="1402" t="s">
        <v>424</v>
      </c>
      <c r="B15" s="1403"/>
      <c r="C15" s="1403"/>
      <c r="D15" s="1403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3"/>
      <c r="AB15" s="1403"/>
      <c r="AC15" s="1295"/>
      <c r="AD15" s="1295"/>
    </row>
    <row r="16" spans="1:32" ht="23.25" hidden="1" thickBot="1" x14ac:dyDescent="0.3">
      <c r="A16" s="14" t="s">
        <v>14</v>
      </c>
      <c r="B16" s="94" t="s">
        <v>207</v>
      </c>
      <c r="C16" s="1343" t="str">
        <f>'[1]UBS Izolina Mazzei'!C31</f>
        <v>SET</v>
      </c>
      <c r="D16" s="1344" t="str">
        <f>'[1]UBS Izolina Mazzei'!D31</f>
        <v>%</v>
      </c>
      <c r="E16" s="1343" t="str">
        <f>'[1]UBS Izolina Mazzei'!E31</f>
        <v>OUT</v>
      </c>
      <c r="F16" s="1344" t="str">
        <f>'[1]UBS Izolina Mazzei'!F31</f>
        <v>%</v>
      </c>
      <c r="G16" s="14" t="str">
        <f>'UBS Izolina Mazzei'!G31</f>
        <v>MAR_17</v>
      </c>
      <c r="H16" s="15" t="str">
        <f>'UBS Izolina Mazzei'!H31</f>
        <v>%</v>
      </c>
      <c r="I16" s="14" t="str">
        <f>'UBS Izolina Mazzei'!I31</f>
        <v>ABR_17</v>
      </c>
      <c r="J16" s="15" t="str">
        <f>'UBS Izolina Mazzei'!J31</f>
        <v>%</v>
      </c>
      <c r="K16" s="14" t="str">
        <f>'UBS Izolina Mazzei'!K31</f>
        <v>MAI_17</v>
      </c>
      <c r="L16" s="15" t="str">
        <f>'UBS Izolina Mazzei'!L31</f>
        <v>%</v>
      </c>
      <c r="M16" s="138" t="str">
        <f>'UBS Izolina Mazzei'!M31</f>
        <v>Trimestre</v>
      </c>
      <c r="N16" s="13" t="str">
        <f>'UBS Izolina Mazzei'!N31</f>
        <v>% Trim</v>
      </c>
      <c r="O16" s="14" t="str">
        <f>'UBS Izolina Mazzei'!O31</f>
        <v>JUN_17</v>
      </c>
      <c r="P16" s="15" t="str">
        <f>'UBS Izolina Mazzei'!P31</f>
        <v>%</v>
      </c>
      <c r="Q16" s="14" t="str">
        <f>'UBS Izolina Mazzei'!Q31</f>
        <v>JUL_17</v>
      </c>
      <c r="R16" s="15" t="str">
        <f>'UBS Izolina Mazzei'!R31</f>
        <v>%</v>
      </c>
      <c r="S16" s="14" t="str">
        <f>'UBS Izolina Mazzei'!S31</f>
        <v>AGO_17</v>
      </c>
      <c r="T16" s="15" t="str">
        <f>'UBS Izolina Mazzei'!T31</f>
        <v>%</v>
      </c>
      <c r="U16" s="1048"/>
      <c r="V16" s="1048"/>
      <c r="W16" s="1048"/>
      <c r="X16" s="1048"/>
      <c r="Y16" s="1048"/>
      <c r="Z16" s="1048"/>
      <c r="AA16" s="138" t="str">
        <f>'UBS Izolina Mazzei'!AA31</f>
        <v>Trimestre</v>
      </c>
      <c r="AB16" s="13" t="str">
        <f>'UBS Izolina Mazzei'!AB31</f>
        <v>% Trim</v>
      </c>
      <c r="AC16" s="1284">
        <f>'[2]UBS Izolina Mazzei'!Y31</f>
        <v>0</v>
      </c>
      <c r="AD16" s="1280">
        <f>'[2]UBS Izolina Mazzei'!Z31</f>
        <v>0</v>
      </c>
    </row>
    <row r="17" spans="1:30" hidden="1" x14ac:dyDescent="0.25">
      <c r="A17" s="2" t="s">
        <v>33</v>
      </c>
      <c r="B17" s="10">
        <v>6</v>
      </c>
      <c r="C17" s="890"/>
      <c r="D17" s="1053">
        <f t="shared" ref="D17:D25" si="28">C17/$B17</f>
        <v>0</v>
      </c>
      <c r="E17" s="890"/>
      <c r="F17" s="1053">
        <f t="shared" ref="F17:F25" si="29">E17/$B17</f>
        <v>0</v>
      </c>
      <c r="G17" s="890">
        <v>5</v>
      </c>
      <c r="H17" s="19">
        <f t="shared" ref="H17:H25" si="30">G17/$B17</f>
        <v>0.83333333333333337</v>
      </c>
      <c r="I17" s="11"/>
      <c r="J17" s="19">
        <f t="shared" ref="J17:J25" si="31">I17/$B17</f>
        <v>0</v>
      </c>
      <c r="K17" s="11"/>
      <c r="L17" s="19">
        <f t="shared" ref="L17:L25" si="32">K17/$B17</f>
        <v>0</v>
      </c>
      <c r="M17" s="101">
        <f t="shared" ref="M17:M25" si="33">SUM(G17,I17,K17)</f>
        <v>5</v>
      </c>
      <c r="N17" s="175">
        <f t="shared" ref="N17:N25" si="34">M17/($B17*3)</f>
        <v>0.27777777777777779</v>
      </c>
      <c r="O17" s="11"/>
      <c r="P17" s="19">
        <f t="shared" ref="P17:P25" si="35">O17/$B17</f>
        <v>0</v>
      </c>
      <c r="Q17" s="11"/>
      <c r="R17" s="19">
        <f t="shared" ref="R17:R25" si="36">Q17/$B17</f>
        <v>0</v>
      </c>
      <c r="S17" s="11"/>
      <c r="T17" s="19">
        <f t="shared" ref="T17:T25" si="37">S17/$B17</f>
        <v>0</v>
      </c>
      <c r="U17" s="1053"/>
      <c r="V17" s="1053"/>
      <c r="W17" s="1053"/>
      <c r="X17" s="1053"/>
      <c r="Y17" s="1053"/>
      <c r="Z17" s="1053"/>
      <c r="AA17" s="101">
        <f t="shared" ref="AA17:AA25" si="38">SUM(O17,Q17,S17)</f>
        <v>0</v>
      </c>
      <c r="AB17" s="175">
        <f t="shared" ref="AB17:AB25" si="39">AA17/($B17*3)</f>
        <v>0</v>
      </c>
      <c r="AC17" s="890">
        <v>5</v>
      </c>
      <c r="AD17" s="1053">
        <f t="shared" ref="AD17:AD25" si="40">AC17/$B17</f>
        <v>0.83333333333333337</v>
      </c>
    </row>
    <row r="18" spans="1:30" hidden="1" x14ac:dyDescent="0.25">
      <c r="A18" s="2" t="s">
        <v>20</v>
      </c>
      <c r="B18" s="5">
        <v>2</v>
      </c>
      <c r="C18" s="1345"/>
      <c r="D18" s="1346">
        <f t="shared" si="28"/>
        <v>0</v>
      </c>
      <c r="E18" s="1345"/>
      <c r="F18" s="1346">
        <f t="shared" si="29"/>
        <v>0</v>
      </c>
      <c r="G18" s="891">
        <v>2</v>
      </c>
      <c r="H18" s="20">
        <f t="shared" si="30"/>
        <v>1</v>
      </c>
      <c r="I18" s="4"/>
      <c r="J18" s="20">
        <f t="shared" si="31"/>
        <v>0</v>
      </c>
      <c r="K18" s="4"/>
      <c r="L18" s="20">
        <f t="shared" si="32"/>
        <v>0</v>
      </c>
      <c r="M18" s="103">
        <f t="shared" si="33"/>
        <v>2</v>
      </c>
      <c r="N18" s="275">
        <f t="shared" si="34"/>
        <v>0.33333333333333331</v>
      </c>
      <c r="O18" s="4"/>
      <c r="P18" s="20">
        <f t="shared" si="35"/>
        <v>0</v>
      </c>
      <c r="Q18" s="4"/>
      <c r="R18" s="20">
        <f t="shared" si="36"/>
        <v>0</v>
      </c>
      <c r="S18" s="4"/>
      <c r="T18" s="20">
        <f t="shared" si="37"/>
        <v>0</v>
      </c>
      <c r="U18" s="1054"/>
      <c r="V18" s="1054"/>
      <c r="W18" s="1054"/>
      <c r="X18" s="1054"/>
      <c r="Y18" s="1054"/>
      <c r="Z18" s="1054"/>
      <c r="AA18" s="103">
        <f t="shared" si="38"/>
        <v>0</v>
      </c>
      <c r="AB18" s="275">
        <f t="shared" si="39"/>
        <v>0</v>
      </c>
      <c r="AC18" s="1285">
        <v>2</v>
      </c>
      <c r="AD18" s="1291">
        <f t="shared" si="40"/>
        <v>1</v>
      </c>
    </row>
    <row r="19" spans="1:30" hidden="1" x14ac:dyDescent="0.25">
      <c r="A19" s="2" t="s">
        <v>43</v>
      </c>
      <c r="B19" s="5">
        <v>2</v>
      </c>
      <c r="C19" s="1349"/>
      <c r="D19" s="1346">
        <f t="shared" si="28"/>
        <v>0</v>
      </c>
      <c r="E19" s="1349"/>
      <c r="F19" s="1346">
        <f t="shared" si="29"/>
        <v>0</v>
      </c>
      <c r="G19" s="83">
        <v>1.9</v>
      </c>
      <c r="H19" s="20">
        <f t="shared" si="30"/>
        <v>0.95</v>
      </c>
      <c r="I19" s="83"/>
      <c r="J19" s="20">
        <f t="shared" si="31"/>
        <v>0</v>
      </c>
      <c r="K19" s="83"/>
      <c r="L19" s="20">
        <f t="shared" si="32"/>
        <v>0</v>
      </c>
      <c r="M19" s="103">
        <f t="shared" si="33"/>
        <v>1.9</v>
      </c>
      <c r="N19" s="275">
        <f t="shared" si="34"/>
        <v>0.31666666666666665</v>
      </c>
      <c r="O19" s="83"/>
      <c r="P19" s="20">
        <f t="shared" si="35"/>
        <v>0</v>
      </c>
      <c r="Q19" s="83"/>
      <c r="R19" s="20">
        <f t="shared" si="36"/>
        <v>0</v>
      </c>
      <c r="S19" s="83"/>
      <c r="T19" s="20">
        <f t="shared" si="37"/>
        <v>0</v>
      </c>
      <c r="U19" s="1054"/>
      <c r="V19" s="1054"/>
      <c r="W19" s="1054"/>
      <c r="X19" s="1054"/>
      <c r="Y19" s="1054"/>
      <c r="Z19" s="1054"/>
      <c r="AA19" s="103">
        <f t="shared" si="38"/>
        <v>0</v>
      </c>
      <c r="AB19" s="275">
        <f t="shared" si="39"/>
        <v>0</v>
      </c>
      <c r="AC19" s="1288">
        <v>1.9</v>
      </c>
      <c r="AD19" s="1291">
        <f t="shared" si="40"/>
        <v>0.95</v>
      </c>
    </row>
    <row r="20" spans="1:30" hidden="1" x14ac:dyDescent="0.25">
      <c r="A20" s="2" t="s">
        <v>23</v>
      </c>
      <c r="B20" s="5">
        <v>2</v>
      </c>
      <c r="C20" s="1349"/>
      <c r="D20" s="1346">
        <f t="shared" si="28"/>
        <v>0</v>
      </c>
      <c r="E20" s="1349"/>
      <c r="F20" s="1346">
        <f t="shared" si="29"/>
        <v>0</v>
      </c>
      <c r="G20" s="896">
        <v>2</v>
      </c>
      <c r="H20" s="20">
        <f t="shared" si="30"/>
        <v>1</v>
      </c>
      <c r="I20" s="83"/>
      <c r="J20" s="20">
        <f t="shared" si="31"/>
        <v>0</v>
      </c>
      <c r="K20" s="83"/>
      <c r="L20" s="20">
        <f t="shared" si="32"/>
        <v>0</v>
      </c>
      <c r="M20" s="103">
        <f t="shared" si="33"/>
        <v>2</v>
      </c>
      <c r="N20" s="275">
        <f t="shared" si="34"/>
        <v>0.33333333333333331</v>
      </c>
      <c r="O20" s="83"/>
      <c r="P20" s="20">
        <f t="shared" si="35"/>
        <v>0</v>
      </c>
      <c r="Q20" s="83"/>
      <c r="R20" s="20">
        <f t="shared" si="36"/>
        <v>0</v>
      </c>
      <c r="S20" s="83"/>
      <c r="T20" s="20">
        <f t="shared" si="37"/>
        <v>0</v>
      </c>
      <c r="U20" s="1054"/>
      <c r="V20" s="1054"/>
      <c r="W20" s="1054"/>
      <c r="X20" s="1054"/>
      <c r="Y20" s="1054"/>
      <c r="Z20" s="1054"/>
      <c r="AA20" s="103">
        <f t="shared" si="38"/>
        <v>0</v>
      </c>
      <c r="AB20" s="275">
        <f t="shared" si="39"/>
        <v>0</v>
      </c>
      <c r="AC20" s="1288">
        <v>2</v>
      </c>
      <c r="AD20" s="1291">
        <f t="shared" si="40"/>
        <v>1</v>
      </c>
    </row>
    <row r="21" spans="1:30" hidden="1" x14ac:dyDescent="0.25">
      <c r="A21" s="2" t="s">
        <v>24</v>
      </c>
      <c r="B21" s="310">
        <v>2</v>
      </c>
      <c r="C21" s="1345"/>
      <c r="D21" s="1346">
        <f t="shared" si="28"/>
        <v>0</v>
      </c>
      <c r="E21" s="1345"/>
      <c r="F21" s="1346">
        <f t="shared" si="29"/>
        <v>0</v>
      </c>
      <c r="G21" s="891">
        <v>2</v>
      </c>
      <c r="H21" s="20">
        <f t="shared" si="30"/>
        <v>1</v>
      </c>
      <c r="I21" s="4"/>
      <c r="J21" s="20">
        <f t="shared" si="31"/>
        <v>0</v>
      </c>
      <c r="K21" s="4"/>
      <c r="L21" s="20">
        <f t="shared" si="32"/>
        <v>0</v>
      </c>
      <c r="M21" s="103">
        <f t="shared" si="33"/>
        <v>2</v>
      </c>
      <c r="N21" s="275">
        <f t="shared" si="34"/>
        <v>0.33333333333333331</v>
      </c>
      <c r="O21" s="4"/>
      <c r="P21" s="20">
        <f t="shared" si="35"/>
        <v>0</v>
      </c>
      <c r="Q21" s="4"/>
      <c r="R21" s="20">
        <f t="shared" si="36"/>
        <v>0</v>
      </c>
      <c r="S21" s="4"/>
      <c r="T21" s="20">
        <f t="shared" si="37"/>
        <v>0</v>
      </c>
      <c r="U21" s="1054"/>
      <c r="V21" s="1054"/>
      <c r="W21" s="1054"/>
      <c r="X21" s="1054"/>
      <c r="Y21" s="1054"/>
      <c r="Z21" s="1054"/>
      <c r="AA21" s="103">
        <f t="shared" si="38"/>
        <v>0</v>
      </c>
      <c r="AB21" s="275">
        <f t="shared" si="39"/>
        <v>0</v>
      </c>
      <c r="AC21" s="1285">
        <v>2</v>
      </c>
      <c r="AD21" s="1291">
        <f t="shared" si="40"/>
        <v>1</v>
      </c>
    </row>
    <row r="22" spans="1:30" hidden="1" x14ac:dyDescent="0.25">
      <c r="A22" s="2" t="s">
        <v>25</v>
      </c>
      <c r="B22" s="5">
        <v>5</v>
      </c>
      <c r="C22" s="1349"/>
      <c r="D22" s="1346">
        <f t="shared" si="28"/>
        <v>0</v>
      </c>
      <c r="E22" s="1349"/>
      <c r="F22" s="1346">
        <f t="shared" si="29"/>
        <v>0</v>
      </c>
      <c r="G22" s="896">
        <v>4.33</v>
      </c>
      <c r="H22" s="20">
        <f t="shared" si="30"/>
        <v>0.86599999999999999</v>
      </c>
      <c r="I22" s="891"/>
      <c r="J22" s="20">
        <f t="shared" si="31"/>
        <v>0</v>
      </c>
      <c r="K22" s="896"/>
      <c r="L22" s="20">
        <f t="shared" si="32"/>
        <v>0</v>
      </c>
      <c r="M22" s="103">
        <f t="shared" si="33"/>
        <v>4.33</v>
      </c>
      <c r="N22" s="275">
        <f t="shared" si="34"/>
        <v>0.28866666666666668</v>
      </c>
      <c r="O22" s="896"/>
      <c r="P22" s="20">
        <f t="shared" si="35"/>
        <v>0</v>
      </c>
      <c r="Q22" s="83"/>
      <c r="R22" s="20">
        <f t="shared" si="36"/>
        <v>0</v>
      </c>
      <c r="S22" s="83"/>
      <c r="T22" s="20">
        <f t="shared" si="37"/>
        <v>0</v>
      </c>
      <c r="U22" s="1054"/>
      <c r="V22" s="1054"/>
      <c r="W22" s="1054"/>
      <c r="X22" s="1054"/>
      <c r="Y22" s="1054"/>
      <c r="Z22" s="1054"/>
      <c r="AA22" s="103">
        <f t="shared" si="38"/>
        <v>0</v>
      </c>
      <c r="AB22" s="275">
        <f t="shared" si="39"/>
        <v>0</v>
      </c>
      <c r="AC22" s="1288">
        <v>4.33</v>
      </c>
      <c r="AD22" s="1291">
        <f t="shared" si="40"/>
        <v>0.86599999999999999</v>
      </c>
    </row>
    <row r="23" spans="1:30" hidden="1" x14ac:dyDescent="0.25">
      <c r="A23" s="2" t="s">
        <v>26</v>
      </c>
      <c r="B23" s="5">
        <v>1</v>
      </c>
      <c r="C23" s="1345"/>
      <c r="D23" s="1346">
        <f t="shared" si="28"/>
        <v>0</v>
      </c>
      <c r="E23" s="1345"/>
      <c r="F23" s="1346">
        <f t="shared" si="29"/>
        <v>0</v>
      </c>
      <c r="G23" s="891">
        <v>1</v>
      </c>
      <c r="H23" s="20">
        <f t="shared" si="30"/>
        <v>1</v>
      </c>
      <c r="I23" s="4"/>
      <c r="J23" s="20">
        <f t="shared" si="31"/>
        <v>0</v>
      </c>
      <c r="K23" s="4"/>
      <c r="L23" s="20">
        <f t="shared" si="32"/>
        <v>0</v>
      </c>
      <c r="M23" s="103">
        <f t="shared" si="33"/>
        <v>1</v>
      </c>
      <c r="N23" s="275">
        <f t="shared" si="34"/>
        <v>0.33333333333333331</v>
      </c>
      <c r="O23" s="4"/>
      <c r="P23" s="20">
        <f t="shared" si="35"/>
        <v>0</v>
      </c>
      <c r="Q23" s="4"/>
      <c r="R23" s="20">
        <f t="shared" si="36"/>
        <v>0</v>
      </c>
      <c r="S23" s="4"/>
      <c r="T23" s="20">
        <f t="shared" si="37"/>
        <v>0</v>
      </c>
      <c r="U23" s="1054"/>
      <c r="V23" s="1054"/>
      <c r="W23" s="1054"/>
      <c r="X23" s="1054"/>
      <c r="Y23" s="1054"/>
      <c r="Z23" s="1054"/>
      <c r="AA23" s="103">
        <f t="shared" si="38"/>
        <v>0</v>
      </c>
      <c r="AB23" s="275">
        <f t="shared" si="39"/>
        <v>0</v>
      </c>
      <c r="AC23" s="1285">
        <v>1</v>
      </c>
      <c r="AD23" s="1291">
        <f t="shared" si="40"/>
        <v>1</v>
      </c>
    </row>
    <row r="24" spans="1:30" hidden="1" x14ac:dyDescent="0.25">
      <c r="A24" s="2" t="s">
        <v>34</v>
      </c>
      <c r="B24" s="5">
        <v>1</v>
      </c>
      <c r="C24" s="1345"/>
      <c r="D24" s="1346">
        <f t="shared" si="28"/>
        <v>0</v>
      </c>
      <c r="E24" s="1345"/>
      <c r="F24" s="1346">
        <f t="shared" si="29"/>
        <v>0</v>
      </c>
      <c r="G24" s="891">
        <v>1</v>
      </c>
      <c r="H24" s="20">
        <f t="shared" si="30"/>
        <v>1</v>
      </c>
      <c r="I24" s="4"/>
      <c r="J24" s="20">
        <f t="shared" si="31"/>
        <v>0</v>
      </c>
      <c r="K24" s="4"/>
      <c r="L24" s="20">
        <f t="shared" si="32"/>
        <v>0</v>
      </c>
      <c r="M24" s="103">
        <f t="shared" si="33"/>
        <v>1</v>
      </c>
      <c r="N24" s="275">
        <f t="shared" si="34"/>
        <v>0.33333333333333331</v>
      </c>
      <c r="O24" s="4"/>
      <c r="P24" s="20">
        <f t="shared" si="35"/>
        <v>0</v>
      </c>
      <c r="Q24" s="4"/>
      <c r="R24" s="20">
        <f t="shared" si="36"/>
        <v>0</v>
      </c>
      <c r="S24" s="4"/>
      <c r="T24" s="20">
        <f t="shared" si="37"/>
        <v>0</v>
      </c>
      <c r="U24" s="1054"/>
      <c r="V24" s="1054"/>
      <c r="W24" s="1054"/>
      <c r="X24" s="1054"/>
      <c r="Y24" s="1054"/>
      <c r="Z24" s="1054"/>
      <c r="AA24" s="103">
        <f t="shared" si="38"/>
        <v>0</v>
      </c>
      <c r="AB24" s="275">
        <f t="shared" si="39"/>
        <v>0</v>
      </c>
      <c r="AC24" s="1285">
        <v>1</v>
      </c>
      <c r="AD24" s="1291">
        <f t="shared" si="40"/>
        <v>1</v>
      </c>
    </row>
    <row r="25" spans="1:30" ht="15.75" hidden="1" thickBot="1" x14ac:dyDescent="0.3">
      <c r="A25" s="6" t="s">
        <v>7</v>
      </c>
      <c r="B25" s="7">
        <f>SUM(B17:B24)</f>
        <v>21</v>
      </c>
      <c r="C25" s="8">
        <f t="shared" ref="C25" si="41">SUM(C17:C24)</f>
        <v>0</v>
      </c>
      <c r="D25" s="1029">
        <f t="shared" si="28"/>
        <v>0</v>
      </c>
      <c r="E25" s="8">
        <f t="shared" ref="E25" si="42">SUM(E17:E24)</f>
        <v>0</v>
      </c>
      <c r="F25" s="1029">
        <f t="shared" si="29"/>
        <v>0</v>
      </c>
      <c r="G25" s="8">
        <f>SUM(G17:G24)</f>
        <v>19.23</v>
      </c>
      <c r="H25" s="22">
        <f t="shared" si="30"/>
        <v>0.9157142857142857</v>
      </c>
      <c r="I25" s="8">
        <f>SUM(I17:I24)</f>
        <v>0</v>
      </c>
      <c r="J25" s="22">
        <f t="shared" si="31"/>
        <v>0</v>
      </c>
      <c r="K25" s="8">
        <f>SUM(K17:K24)</f>
        <v>0</v>
      </c>
      <c r="L25" s="22">
        <f t="shared" si="32"/>
        <v>0</v>
      </c>
      <c r="M25" s="106">
        <f t="shared" si="33"/>
        <v>19.23</v>
      </c>
      <c r="N25" s="842">
        <f t="shared" si="34"/>
        <v>0.30523809523809525</v>
      </c>
      <c r="O25" s="8">
        <f>SUM(O17:O24)</f>
        <v>0</v>
      </c>
      <c r="P25" s="22">
        <f t="shared" si="35"/>
        <v>0</v>
      </c>
      <c r="Q25" s="8">
        <f t="shared" ref="Q25" si="43">SUM(Q17:Q24)</f>
        <v>0</v>
      </c>
      <c r="R25" s="119">
        <f t="shared" si="36"/>
        <v>0</v>
      </c>
      <c r="S25" s="8">
        <f t="shared" ref="S25" si="44">SUM(S17:S24)</f>
        <v>0</v>
      </c>
      <c r="T25" s="119">
        <f t="shared" si="37"/>
        <v>0</v>
      </c>
      <c r="U25" s="1029"/>
      <c r="V25" s="1029"/>
      <c r="W25" s="1029"/>
      <c r="X25" s="1029"/>
      <c r="Y25" s="1029"/>
      <c r="Z25" s="1029"/>
      <c r="AA25" s="106">
        <f t="shared" si="38"/>
        <v>0</v>
      </c>
      <c r="AB25" s="107">
        <f t="shared" si="39"/>
        <v>0</v>
      </c>
      <c r="AC25" s="8">
        <f>SUM(AC17:AC24)</f>
        <v>19.23</v>
      </c>
      <c r="AD25" s="1029">
        <f t="shared" si="40"/>
        <v>0.9157142857142857</v>
      </c>
    </row>
  </sheetData>
  <mergeCells count="4">
    <mergeCell ref="A2:Q2"/>
    <mergeCell ref="A3:Q3"/>
    <mergeCell ref="A15:AB15"/>
    <mergeCell ref="A5:AF5"/>
  </mergeCells>
  <pageMargins left="0.23622047244094491" right="0.27559055118110237" top="0.43307086614173229" bottom="0.78740157480314965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AF25"/>
  <sheetViews>
    <sheetView showGridLines="0" zoomScaleNormal="10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3.85546875" customWidth="1"/>
    <col min="3" max="3" width="7.28515625" bestFit="1" customWidth="1"/>
    <col min="4" max="4" width="7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28515625" hidden="1" customWidth="1"/>
    <col min="14" max="14" width="8.85546875" hidden="1" customWidth="1"/>
    <col min="15" max="15" width="7.28515625" bestFit="1" customWidth="1"/>
    <col min="16" max="16" width="6.5703125" bestFit="1" customWidth="1"/>
    <col min="17" max="17" width="7.140625" bestFit="1" customWidth="1"/>
    <col min="18" max="20" width="7.5703125" bestFit="1" customWidth="1"/>
    <col min="21" max="21" width="9" hidden="1" customWidth="1"/>
    <col min="22" max="22" width="10.14062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285156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9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customHeight="1" x14ac:dyDescent="0.25">
      <c r="A5" s="1402" t="s">
        <v>516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544</v>
      </c>
      <c r="C7" s="890">
        <v>603</v>
      </c>
      <c r="D7" s="1053">
        <f t="shared" ref="D7:D12" si="0">C7/$B7</f>
        <v>1.1084558823529411</v>
      </c>
      <c r="E7" s="890">
        <v>326</v>
      </c>
      <c r="F7" s="1053">
        <f t="shared" ref="F7:F12" si="1">E7/$B7</f>
        <v>0.59926470588235292</v>
      </c>
      <c r="G7" s="890">
        <v>545</v>
      </c>
      <c r="H7" s="19">
        <f t="shared" ref="H7:H12" si="2">G7/$B7</f>
        <v>1.0018382352941178</v>
      </c>
      <c r="I7" s="890">
        <v>522</v>
      </c>
      <c r="J7" s="19">
        <f t="shared" ref="J7:J12" si="3">I7/$B7</f>
        <v>0.9595588235294118</v>
      </c>
      <c r="K7" s="890">
        <v>621</v>
      </c>
      <c r="L7" s="19">
        <f t="shared" ref="L7:L12" si="4">K7/$B7</f>
        <v>1.1415441176470589</v>
      </c>
      <c r="M7" s="101">
        <f t="shared" ref="M7:M12" si="5">SUM(G7,I7,K7)</f>
        <v>1688</v>
      </c>
      <c r="N7" s="175">
        <f t="shared" ref="N7:N12" si="6">M7/($B7*3)</f>
        <v>1.0343137254901962</v>
      </c>
      <c r="O7" s="890">
        <v>500</v>
      </c>
      <c r="P7" s="19">
        <f t="shared" ref="P7:P12" si="7">O7/$B7</f>
        <v>0.91911764705882348</v>
      </c>
      <c r="Q7" s="890">
        <v>494</v>
      </c>
      <c r="R7" s="19">
        <f t="shared" ref="R7:R12" si="8">Q7/$B7</f>
        <v>0.90808823529411764</v>
      </c>
      <c r="S7" s="890">
        <v>365</v>
      </c>
      <c r="T7" s="19">
        <f t="shared" ref="T7:T12" si="9">S7/$B7</f>
        <v>0.67095588235294112</v>
      </c>
      <c r="U7" s="101">
        <f t="shared" ref="U7:U12" si="10">SUM(O7,Q7,S7)</f>
        <v>1359</v>
      </c>
      <c r="V7" s="175">
        <f t="shared" ref="V7:V12" si="11">U7/($B7*3)</f>
        <v>0.83272058823529416</v>
      </c>
      <c r="W7" s="890">
        <v>607</v>
      </c>
      <c r="X7" s="70">
        <f t="shared" ref="X7" si="12">W7/$B7</f>
        <v>1.1158088235294117</v>
      </c>
      <c r="Y7" s="890">
        <v>575</v>
      </c>
      <c r="Z7" s="70">
        <f t="shared" ref="Z7:AB7" si="13">Y7/$B7</f>
        <v>1.056985294117647</v>
      </c>
      <c r="AA7" s="890">
        <v>498</v>
      </c>
      <c r="AB7" s="70">
        <f t="shared" si="13"/>
        <v>0.9154411764705882</v>
      </c>
      <c r="AC7" s="890">
        <v>419</v>
      </c>
      <c r="AD7" s="1053">
        <f t="shared" ref="AD7:AD12" si="14">AC7/$B7</f>
        <v>0.77022058823529416</v>
      </c>
      <c r="AE7" s="101">
        <f>SUM(W7,Y7,AA7)</f>
        <v>1680</v>
      </c>
      <c r="AF7" s="175">
        <f t="shared" ref="AF7" si="15">AE7/($B7*3)</f>
        <v>1.0294117647058822</v>
      </c>
    </row>
    <row r="8" spans="1:32" x14ac:dyDescent="0.25">
      <c r="A8" s="2" t="s">
        <v>9</v>
      </c>
      <c r="B8" s="5">
        <v>1744</v>
      </c>
      <c r="C8" s="1345">
        <v>2285</v>
      </c>
      <c r="D8" s="1346">
        <f t="shared" si="0"/>
        <v>1.3102064220183487</v>
      </c>
      <c r="E8" s="1345">
        <v>541</v>
      </c>
      <c r="F8" s="1346">
        <f t="shared" si="1"/>
        <v>0.31020642201834864</v>
      </c>
      <c r="G8" s="891">
        <v>2143</v>
      </c>
      <c r="H8" s="20">
        <f t="shared" si="2"/>
        <v>1.2287844036697249</v>
      </c>
      <c r="I8" s="891">
        <v>2290</v>
      </c>
      <c r="J8" s="20">
        <f t="shared" si="3"/>
        <v>1.3130733944954129</v>
      </c>
      <c r="K8" s="891">
        <v>2256</v>
      </c>
      <c r="L8" s="20">
        <f t="shared" si="4"/>
        <v>1.2935779816513762</v>
      </c>
      <c r="M8" s="103">
        <f>SUM(G8,I8,K8)</f>
        <v>6689</v>
      </c>
      <c r="N8" s="275">
        <f t="shared" si="6"/>
        <v>1.2784785932721712</v>
      </c>
      <c r="O8" s="891">
        <v>1578</v>
      </c>
      <c r="P8" s="20">
        <f t="shared" si="7"/>
        <v>0.90481651376146788</v>
      </c>
      <c r="Q8" s="891">
        <v>1347</v>
      </c>
      <c r="R8" s="20">
        <f t="shared" si="8"/>
        <v>0.77236238532110091</v>
      </c>
      <c r="S8" s="891">
        <v>757</v>
      </c>
      <c r="T8" s="20">
        <f t="shared" si="9"/>
        <v>0.43405963302752293</v>
      </c>
      <c r="U8" s="103">
        <f t="shared" si="10"/>
        <v>3682</v>
      </c>
      <c r="V8" s="275">
        <f t="shared" si="11"/>
        <v>0.70374617737003053</v>
      </c>
      <c r="W8" s="890">
        <v>2170</v>
      </c>
      <c r="X8" s="70">
        <f t="shared" ref="X8:X11" si="16">W8/$B8</f>
        <v>1.2442660550458715</v>
      </c>
      <c r="Y8" s="890">
        <v>2063</v>
      </c>
      <c r="Z8" s="70">
        <f t="shared" ref="Z8:Z11" si="17">Y8/$B8</f>
        <v>1.1829128440366972</v>
      </c>
      <c r="AA8" s="890">
        <v>1907</v>
      </c>
      <c r="AB8" s="70">
        <f t="shared" ref="AB8:AB11" si="18">AA8/$B8</f>
        <v>1.0934633027522935</v>
      </c>
      <c r="AC8" s="1285">
        <v>1498</v>
      </c>
      <c r="AD8" s="1291">
        <f t="shared" si="14"/>
        <v>0.85894495412844041</v>
      </c>
      <c r="AE8" s="101">
        <f t="shared" ref="AE8:AE12" si="19">SUM(W8,Y8,AA8)</f>
        <v>6140</v>
      </c>
      <c r="AF8" s="175">
        <f t="shared" ref="AF8:AF12" si="20">AE8/($B8*3)</f>
        <v>1.1735474006116209</v>
      </c>
    </row>
    <row r="9" spans="1:32" x14ac:dyDescent="0.25">
      <c r="A9" s="2" t="s">
        <v>10</v>
      </c>
      <c r="B9" s="5">
        <v>789</v>
      </c>
      <c r="C9" s="1345">
        <v>679</v>
      </c>
      <c r="D9" s="1346">
        <f t="shared" si="0"/>
        <v>0.86058301647655255</v>
      </c>
      <c r="E9" s="1345">
        <v>760</v>
      </c>
      <c r="F9" s="1346">
        <f t="shared" si="1"/>
        <v>0.96324461343472745</v>
      </c>
      <c r="G9" s="891">
        <v>629</v>
      </c>
      <c r="H9" s="20">
        <f t="shared" si="2"/>
        <v>0.79721166032953106</v>
      </c>
      <c r="I9" s="891">
        <v>494</v>
      </c>
      <c r="J9" s="20">
        <f t="shared" si="3"/>
        <v>0.62610899873257286</v>
      </c>
      <c r="K9" s="891">
        <v>456</v>
      </c>
      <c r="L9" s="20">
        <f t="shared" si="4"/>
        <v>0.57794676806083645</v>
      </c>
      <c r="M9" s="103">
        <f>SUM(G9,I9,K9)</f>
        <v>1579</v>
      </c>
      <c r="N9" s="275">
        <f t="shared" si="6"/>
        <v>0.66708914237431349</v>
      </c>
      <c r="O9" s="891">
        <v>735</v>
      </c>
      <c r="P9" s="20">
        <f t="shared" si="7"/>
        <v>0.9315589353612167</v>
      </c>
      <c r="Q9" s="891">
        <v>839</v>
      </c>
      <c r="R9" s="20">
        <f t="shared" si="8"/>
        <v>1.0633713561470215</v>
      </c>
      <c r="S9" s="891">
        <v>939</v>
      </c>
      <c r="T9" s="20">
        <f t="shared" si="9"/>
        <v>1.1901140684410647</v>
      </c>
      <c r="U9" s="103">
        <f t="shared" si="10"/>
        <v>2513</v>
      </c>
      <c r="V9" s="275">
        <f t="shared" si="11"/>
        <v>1.0616814533164343</v>
      </c>
      <c r="W9" s="890">
        <v>759</v>
      </c>
      <c r="X9" s="70">
        <f t="shared" si="16"/>
        <v>0.96197718631178708</v>
      </c>
      <c r="Y9" s="890">
        <v>895</v>
      </c>
      <c r="Z9" s="70">
        <f t="shared" si="17"/>
        <v>1.1343472750316856</v>
      </c>
      <c r="AA9" s="890">
        <v>717</v>
      </c>
      <c r="AB9" s="70">
        <f t="shared" si="18"/>
        <v>0.90874524714828897</v>
      </c>
      <c r="AC9" s="1285">
        <v>692</v>
      </c>
      <c r="AD9" s="1291">
        <f t="shared" si="14"/>
        <v>0.87705956907477822</v>
      </c>
      <c r="AE9" s="101">
        <f t="shared" si="19"/>
        <v>2371</v>
      </c>
      <c r="AF9" s="175">
        <f t="shared" si="20"/>
        <v>1.0016899028305872</v>
      </c>
    </row>
    <row r="10" spans="1:32" x14ac:dyDescent="0.25">
      <c r="A10" s="2" t="s">
        <v>42</v>
      </c>
      <c r="B10" s="5">
        <v>526</v>
      </c>
      <c r="C10" s="1345">
        <v>246</v>
      </c>
      <c r="D10" s="1346">
        <f t="shared" si="0"/>
        <v>0.46768060836501901</v>
      </c>
      <c r="E10" s="1345">
        <v>375</v>
      </c>
      <c r="F10" s="1346">
        <f t="shared" si="1"/>
        <v>0.71292775665399244</v>
      </c>
      <c r="G10" s="892">
        <v>510</v>
      </c>
      <c r="H10" s="20">
        <f t="shared" si="2"/>
        <v>0.96958174904942962</v>
      </c>
      <c r="I10" s="892">
        <v>453</v>
      </c>
      <c r="J10" s="20">
        <f t="shared" si="3"/>
        <v>0.86121673003802279</v>
      </c>
      <c r="K10" s="892">
        <v>510</v>
      </c>
      <c r="L10" s="20">
        <f t="shared" si="4"/>
        <v>0.96958174904942962</v>
      </c>
      <c r="M10" s="103">
        <f>SUM(G10,I10,K10)</f>
        <v>1473</v>
      </c>
      <c r="N10" s="275">
        <f t="shared" si="6"/>
        <v>0.93346007604562742</v>
      </c>
      <c r="O10" s="892">
        <v>463</v>
      </c>
      <c r="P10" s="20">
        <f t="shared" si="7"/>
        <v>0.88022813688212931</v>
      </c>
      <c r="Q10" s="892">
        <v>286</v>
      </c>
      <c r="R10" s="20">
        <f t="shared" si="8"/>
        <v>0.54372623574144485</v>
      </c>
      <c r="S10" s="892">
        <v>532</v>
      </c>
      <c r="T10" s="20">
        <f t="shared" si="9"/>
        <v>1.0114068441064639</v>
      </c>
      <c r="U10" s="103">
        <f t="shared" si="10"/>
        <v>1281</v>
      </c>
      <c r="V10" s="275">
        <f t="shared" si="11"/>
        <v>0.81178707224334601</v>
      </c>
      <c r="W10" s="890">
        <v>340</v>
      </c>
      <c r="X10" s="70">
        <f t="shared" si="16"/>
        <v>0.64638783269961975</v>
      </c>
      <c r="Y10" s="890">
        <v>349</v>
      </c>
      <c r="Z10" s="70">
        <f t="shared" si="17"/>
        <v>0.66349809885931554</v>
      </c>
      <c r="AA10" s="890">
        <v>294</v>
      </c>
      <c r="AB10" s="70">
        <f t="shared" si="18"/>
        <v>0.55893536121673004</v>
      </c>
      <c r="AC10" s="1286">
        <v>306</v>
      </c>
      <c r="AD10" s="1291">
        <f t="shared" si="14"/>
        <v>0.58174904942965777</v>
      </c>
      <c r="AE10" s="101">
        <f t="shared" si="19"/>
        <v>983</v>
      </c>
      <c r="AF10" s="175">
        <f t="shared" si="20"/>
        <v>0.62294043092522178</v>
      </c>
    </row>
    <row r="11" spans="1:32" ht="15.75" thickBot="1" x14ac:dyDescent="0.3">
      <c r="A11" s="1076" t="s">
        <v>13</v>
      </c>
      <c r="B11" s="1085">
        <v>526</v>
      </c>
      <c r="C11" s="1350">
        <v>331</v>
      </c>
      <c r="D11" s="1351">
        <f t="shared" si="0"/>
        <v>0.62927756653992395</v>
      </c>
      <c r="E11" s="1350">
        <v>451</v>
      </c>
      <c r="F11" s="1351">
        <f t="shared" si="1"/>
        <v>0.85741444866920147</v>
      </c>
      <c r="G11" s="1078">
        <v>289</v>
      </c>
      <c r="H11" s="1074">
        <f t="shared" si="2"/>
        <v>0.54942965779467678</v>
      </c>
      <c r="I11" s="1078">
        <v>393</v>
      </c>
      <c r="J11" s="1074">
        <f t="shared" si="3"/>
        <v>0.74714828897338403</v>
      </c>
      <c r="K11" s="1078">
        <v>514</v>
      </c>
      <c r="L11" s="1074">
        <f t="shared" si="4"/>
        <v>0.97718631178707227</v>
      </c>
      <c r="M11" s="1079">
        <f t="shared" si="5"/>
        <v>1196</v>
      </c>
      <c r="N11" s="1080">
        <f>M11/($B11*3)</f>
        <v>0.75792141951837766</v>
      </c>
      <c r="O11" s="1078">
        <v>488</v>
      </c>
      <c r="P11" s="1074">
        <f t="shared" si="7"/>
        <v>0.92775665399239549</v>
      </c>
      <c r="Q11" s="1078">
        <v>522</v>
      </c>
      <c r="R11" s="1074">
        <f t="shared" si="8"/>
        <v>0.99239543726235746</v>
      </c>
      <c r="S11" s="1078">
        <v>557</v>
      </c>
      <c r="T11" s="1074">
        <f t="shared" si="9"/>
        <v>1.05893536121673</v>
      </c>
      <c r="U11" s="1079">
        <f t="shared" si="10"/>
        <v>1567</v>
      </c>
      <c r="V11" s="1080">
        <f t="shared" si="11"/>
        <v>0.99302915082382759</v>
      </c>
      <c r="W11" s="890">
        <v>376</v>
      </c>
      <c r="X11" s="70">
        <f t="shared" si="16"/>
        <v>0.71482889733840305</v>
      </c>
      <c r="Y11" s="890">
        <v>337</v>
      </c>
      <c r="Z11" s="70">
        <f t="shared" si="17"/>
        <v>0.64068441064638781</v>
      </c>
      <c r="AA11" s="890">
        <v>339</v>
      </c>
      <c r="AB11" s="70">
        <f t="shared" si="18"/>
        <v>0.64448669201520914</v>
      </c>
      <c r="AC11" s="1287">
        <v>260</v>
      </c>
      <c r="AD11" s="1292">
        <f t="shared" si="14"/>
        <v>0.49429657794676807</v>
      </c>
      <c r="AE11" s="1031">
        <f t="shared" si="19"/>
        <v>1052</v>
      </c>
      <c r="AF11" s="1033">
        <f t="shared" si="20"/>
        <v>0.66666666666666663</v>
      </c>
    </row>
    <row r="12" spans="1:32" ht="15.75" thickBot="1" x14ac:dyDescent="0.3">
      <c r="A12" s="736" t="s">
        <v>7</v>
      </c>
      <c r="B12" s="737">
        <f>SUM(B7:B11)</f>
        <v>4129</v>
      </c>
      <c r="C12" s="518">
        <f t="shared" ref="C12" si="21">SUM(C7:C11)</f>
        <v>4144</v>
      </c>
      <c r="D12" s="519">
        <f t="shared" si="0"/>
        <v>1.0036328408815693</v>
      </c>
      <c r="E12" s="518">
        <f t="shared" ref="E12" si="22">SUM(E7:E11)</f>
        <v>2453</v>
      </c>
      <c r="F12" s="519">
        <f t="shared" si="1"/>
        <v>0.59409057883264715</v>
      </c>
      <c r="G12" s="514">
        <f>SUM(G7:G11)</f>
        <v>4116</v>
      </c>
      <c r="H12" s="738">
        <f t="shared" si="2"/>
        <v>0.99685153790263992</v>
      </c>
      <c r="I12" s="514">
        <f>SUM(I7:I11)</f>
        <v>4152</v>
      </c>
      <c r="J12" s="738">
        <f t="shared" si="3"/>
        <v>1.0055703560184064</v>
      </c>
      <c r="K12" s="1081">
        <f>SUM(K7:K11)</f>
        <v>4357</v>
      </c>
      <c r="L12" s="738">
        <f t="shared" si="4"/>
        <v>1.0552191813998546</v>
      </c>
      <c r="M12" s="739">
        <f t="shared" si="5"/>
        <v>12625</v>
      </c>
      <c r="N12" s="363">
        <f t="shared" si="6"/>
        <v>1.0192136917736336</v>
      </c>
      <c r="O12" s="514">
        <f>SUM(O7:O11)</f>
        <v>3764</v>
      </c>
      <c r="P12" s="738">
        <f t="shared" si="7"/>
        <v>0.9116008718818116</v>
      </c>
      <c r="Q12" s="514">
        <f t="shared" ref="Q12" si="23">SUM(Q7:Q11)</f>
        <v>3488</v>
      </c>
      <c r="R12" s="738">
        <f t="shared" si="8"/>
        <v>0.84475659966093486</v>
      </c>
      <c r="S12" s="514">
        <f t="shared" ref="S12" si="24">SUM(S7:S11)</f>
        <v>3150</v>
      </c>
      <c r="T12" s="738">
        <f t="shared" si="9"/>
        <v>0.76289658512957137</v>
      </c>
      <c r="U12" s="739">
        <f t="shared" si="10"/>
        <v>10402</v>
      </c>
      <c r="V12" s="363">
        <f t="shared" si="11"/>
        <v>0.83975135222410591</v>
      </c>
      <c r="W12" s="514">
        <f>SUM(W7:W11)</f>
        <v>4252</v>
      </c>
      <c r="X12" s="738">
        <f t="shared" ref="X12" si="25">W12/$B12</f>
        <v>1.029789295228869</v>
      </c>
      <c r="Y12" s="514">
        <f>SUM(Y7:Y11)</f>
        <v>4219</v>
      </c>
      <c r="Z12" s="738">
        <f t="shared" ref="Z12" si="26">Y12/$B12</f>
        <v>1.0217970452894163</v>
      </c>
      <c r="AA12" s="514">
        <f>SUM(AA7:AA11)</f>
        <v>3755</v>
      </c>
      <c r="AB12" s="738">
        <f t="shared" ref="AB12" si="27">AA12/$B12</f>
        <v>0.90942116735286993</v>
      </c>
      <c r="AC12" s="514">
        <f>SUM(AC7:AC11)</f>
        <v>3175</v>
      </c>
      <c r="AD12" s="738">
        <f t="shared" si="14"/>
        <v>0.76895131993218702</v>
      </c>
      <c r="AE12" s="1082">
        <f t="shared" si="19"/>
        <v>12226</v>
      </c>
      <c r="AF12" s="1010">
        <f t="shared" si="20"/>
        <v>0.98700250262371847</v>
      </c>
    </row>
    <row r="15" spans="1:32" ht="15.75" hidden="1" x14ac:dyDescent="0.25">
      <c r="A15" s="1402" t="s">
        <v>425</v>
      </c>
      <c r="B15" s="1403"/>
      <c r="C15" s="1403"/>
      <c r="D15" s="1403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3"/>
      <c r="AB15" s="1403"/>
      <c r="AC15" s="1295"/>
      <c r="AD15" s="1295"/>
    </row>
    <row r="16" spans="1:32" ht="23.25" hidden="1" thickBot="1" x14ac:dyDescent="0.3">
      <c r="A16" s="14" t="s">
        <v>14</v>
      </c>
      <c r="B16" s="94" t="s">
        <v>207</v>
      </c>
      <c r="C16" s="1343" t="str">
        <f>'[1]UBS Izolina Mazzei'!C31</f>
        <v>SET</v>
      </c>
      <c r="D16" s="1344" t="str">
        <f>'[1]UBS Izolina Mazzei'!D31</f>
        <v>%</v>
      </c>
      <c r="E16" s="1343" t="str">
        <f>'[1]UBS Izolina Mazzei'!E31</f>
        <v>OUT</v>
      </c>
      <c r="F16" s="1344" t="str">
        <f>'[1]UBS Izolina Mazzei'!F31</f>
        <v>%</v>
      </c>
      <c r="G16" s="14" t="str">
        <f>'UBS Izolina Mazzei'!G31</f>
        <v>MAR_17</v>
      </c>
      <c r="H16" s="15" t="str">
        <f>'UBS Izolina Mazzei'!H31</f>
        <v>%</v>
      </c>
      <c r="I16" s="14" t="str">
        <f>'UBS Izolina Mazzei'!I31</f>
        <v>ABR_17</v>
      </c>
      <c r="J16" s="15" t="str">
        <f>'UBS Izolina Mazzei'!J31</f>
        <v>%</v>
      </c>
      <c r="K16" s="14" t="str">
        <f>'UBS Izolina Mazzei'!K31</f>
        <v>MAI_17</v>
      </c>
      <c r="L16" s="15" t="str">
        <f>'UBS Izolina Mazzei'!L31</f>
        <v>%</v>
      </c>
      <c r="M16" s="138" t="str">
        <f>'UBS Izolina Mazzei'!M31</f>
        <v>Trimestre</v>
      </c>
      <c r="N16" s="13" t="str">
        <f>'UBS Izolina Mazzei'!N31</f>
        <v>% Trim</v>
      </c>
      <c r="O16" s="14" t="str">
        <f>'UBS Izolina Mazzei'!O31</f>
        <v>JUN_17</v>
      </c>
      <c r="P16" s="15" t="str">
        <f>'UBS Izolina Mazzei'!P31</f>
        <v>%</v>
      </c>
      <c r="Q16" s="14" t="str">
        <f>'UBS Izolina Mazzei'!Q31</f>
        <v>JUL_17</v>
      </c>
      <c r="R16" s="15" t="str">
        <f>'UBS Izolina Mazzei'!R31</f>
        <v>%</v>
      </c>
      <c r="S16" s="14" t="str">
        <f>'UBS Izolina Mazzei'!S31</f>
        <v>AGO_17</v>
      </c>
      <c r="T16" s="15" t="str">
        <f>'UBS Izolina Mazzei'!T31</f>
        <v>%</v>
      </c>
      <c r="U16" s="1048"/>
      <c r="V16" s="1048"/>
      <c r="W16" s="1048"/>
      <c r="X16" s="1048"/>
      <c r="Y16" s="1048"/>
      <c r="Z16" s="1048"/>
      <c r="AA16" s="138" t="str">
        <f>'UBS Izolina Mazzei'!AA31</f>
        <v>Trimestre</v>
      </c>
      <c r="AB16" s="13" t="str">
        <f>'UBS Izolina Mazzei'!AB31</f>
        <v>% Trim</v>
      </c>
      <c r="AC16" s="1284">
        <f>'[2]UBS Izolina Mazzei'!Y31</f>
        <v>0</v>
      </c>
      <c r="AD16" s="1280">
        <f>'[2]UBS Izolina Mazzei'!Z31</f>
        <v>0</v>
      </c>
    </row>
    <row r="17" spans="1:30" hidden="1" x14ac:dyDescent="0.25">
      <c r="A17" s="2" t="s">
        <v>33</v>
      </c>
      <c r="B17" s="10">
        <v>6</v>
      </c>
      <c r="C17" s="890"/>
      <c r="D17" s="1053">
        <f t="shared" ref="D17:D24" si="28">C17/$B17</f>
        <v>0</v>
      </c>
      <c r="E17" s="890"/>
      <c r="F17" s="1053">
        <f t="shared" ref="F17:F24" si="29">E17/$B17</f>
        <v>0</v>
      </c>
      <c r="G17" s="890">
        <v>6</v>
      </c>
      <c r="H17" s="19">
        <f t="shared" ref="H17:H24" si="30">G17/$B17</f>
        <v>1</v>
      </c>
      <c r="I17" s="11"/>
      <c r="J17" s="19">
        <f t="shared" ref="J17:J24" si="31">I17/$B17</f>
        <v>0</v>
      </c>
      <c r="K17" s="11"/>
      <c r="L17" s="19">
        <f t="shared" ref="L17:L24" si="32">K17/$B17</f>
        <v>0</v>
      </c>
      <c r="M17" s="101">
        <f t="shared" ref="M17:M24" si="33">SUM(G17,I17,K17)</f>
        <v>6</v>
      </c>
      <c r="N17" s="175">
        <f t="shared" ref="N17:N24" si="34">M17/($B17*3)</f>
        <v>0.33333333333333331</v>
      </c>
      <c r="O17" s="11"/>
      <c r="P17" s="19">
        <f t="shared" ref="P17:P24" si="35">O17/$B17</f>
        <v>0</v>
      </c>
      <c r="Q17" s="11"/>
      <c r="R17" s="19">
        <f t="shared" ref="R17:R24" si="36">Q17/$B17</f>
        <v>0</v>
      </c>
      <c r="S17" s="11"/>
      <c r="T17" s="19">
        <f t="shared" ref="T17:T24" si="37">S17/$B17</f>
        <v>0</v>
      </c>
      <c r="U17" s="1053"/>
      <c r="V17" s="1053"/>
      <c r="W17" s="1053"/>
      <c r="X17" s="1053"/>
      <c r="Y17" s="1053"/>
      <c r="Z17" s="1053"/>
      <c r="AA17" s="101">
        <f t="shared" ref="AA17:AA24" si="38">SUM(O17,Q17,S17)</f>
        <v>0</v>
      </c>
      <c r="AB17" s="175">
        <f t="shared" ref="AB17:AB24" si="39">AA17/($B17*3)</f>
        <v>0</v>
      </c>
      <c r="AC17" s="890">
        <v>6</v>
      </c>
      <c r="AD17" s="1053">
        <f t="shared" ref="AD17:AD24" si="40">AC17/$B17</f>
        <v>1</v>
      </c>
    </row>
    <row r="18" spans="1:30" hidden="1" x14ac:dyDescent="0.25">
      <c r="A18" s="2" t="s">
        <v>20</v>
      </c>
      <c r="B18" s="5">
        <v>3</v>
      </c>
      <c r="C18" s="1345"/>
      <c r="D18" s="1346">
        <f t="shared" si="28"/>
        <v>0</v>
      </c>
      <c r="E18" s="1345"/>
      <c r="F18" s="1346">
        <f t="shared" si="29"/>
        <v>0</v>
      </c>
      <c r="G18" s="891">
        <v>2</v>
      </c>
      <c r="H18" s="20">
        <f t="shared" si="30"/>
        <v>0.66666666666666663</v>
      </c>
      <c r="I18" s="4"/>
      <c r="J18" s="20">
        <f t="shared" si="31"/>
        <v>0</v>
      </c>
      <c r="K18" s="4"/>
      <c r="L18" s="20">
        <f t="shared" si="32"/>
        <v>0</v>
      </c>
      <c r="M18" s="103">
        <f t="shared" si="33"/>
        <v>2</v>
      </c>
      <c r="N18" s="275">
        <f t="shared" si="34"/>
        <v>0.22222222222222221</v>
      </c>
      <c r="O18" s="4"/>
      <c r="P18" s="20">
        <f t="shared" si="35"/>
        <v>0</v>
      </c>
      <c r="Q18" s="4"/>
      <c r="R18" s="20">
        <f t="shared" si="36"/>
        <v>0</v>
      </c>
      <c r="S18" s="4"/>
      <c r="T18" s="20">
        <f t="shared" si="37"/>
        <v>0</v>
      </c>
      <c r="U18" s="1054"/>
      <c r="V18" s="1054"/>
      <c r="W18" s="1054"/>
      <c r="X18" s="1054"/>
      <c r="Y18" s="1054"/>
      <c r="Z18" s="1054"/>
      <c r="AA18" s="103">
        <f t="shared" si="38"/>
        <v>0</v>
      </c>
      <c r="AB18" s="275">
        <f t="shared" si="39"/>
        <v>0</v>
      </c>
      <c r="AC18" s="1285">
        <v>2</v>
      </c>
      <c r="AD18" s="1291">
        <f t="shared" si="40"/>
        <v>0.66666666666666663</v>
      </c>
    </row>
    <row r="19" spans="1:30" hidden="1" x14ac:dyDescent="0.25">
      <c r="A19" s="2" t="s">
        <v>43</v>
      </c>
      <c r="B19" s="5">
        <v>2</v>
      </c>
      <c r="C19" s="1345"/>
      <c r="D19" s="1346">
        <f t="shared" si="28"/>
        <v>0</v>
      </c>
      <c r="E19" s="1345"/>
      <c r="F19" s="1346">
        <f t="shared" si="29"/>
        <v>0</v>
      </c>
      <c r="G19" s="891">
        <v>2</v>
      </c>
      <c r="H19" s="20">
        <f t="shared" si="30"/>
        <v>1</v>
      </c>
      <c r="I19" s="4"/>
      <c r="J19" s="20">
        <f t="shared" si="31"/>
        <v>0</v>
      </c>
      <c r="K19" s="4"/>
      <c r="L19" s="20">
        <f t="shared" si="32"/>
        <v>0</v>
      </c>
      <c r="M19" s="103">
        <f t="shared" si="33"/>
        <v>2</v>
      </c>
      <c r="N19" s="275">
        <f t="shared" si="34"/>
        <v>0.33333333333333331</v>
      </c>
      <c r="O19" s="4"/>
      <c r="P19" s="20">
        <f t="shared" si="35"/>
        <v>0</v>
      </c>
      <c r="Q19" s="4"/>
      <c r="R19" s="20">
        <f t="shared" si="36"/>
        <v>0</v>
      </c>
      <c r="S19" s="4"/>
      <c r="T19" s="20">
        <f t="shared" si="37"/>
        <v>0</v>
      </c>
      <c r="U19" s="1054"/>
      <c r="V19" s="1054"/>
      <c r="W19" s="1054"/>
      <c r="X19" s="1054"/>
      <c r="Y19" s="1054"/>
      <c r="Z19" s="1054"/>
      <c r="AA19" s="103">
        <f t="shared" si="38"/>
        <v>0</v>
      </c>
      <c r="AB19" s="275">
        <f t="shared" si="39"/>
        <v>0</v>
      </c>
      <c r="AC19" s="1285">
        <v>2</v>
      </c>
      <c r="AD19" s="1291">
        <f t="shared" si="40"/>
        <v>1</v>
      </c>
    </row>
    <row r="20" spans="1:30" hidden="1" x14ac:dyDescent="0.25">
      <c r="A20" s="2" t="s">
        <v>23</v>
      </c>
      <c r="B20" s="5">
        <v>2</v>
      </c>
      <c r="C20" s="1345"/>
      <c r="D20" s="1346">
        <f t="shared" si="28"/>
        <v>0</v>
      </c>
      <c r="E20" s="1345"/>
      <c r="F20" s="1346">
        <f t="shared" si="29"/>
        <v>0</v>
      </c>
      <c r="G20" s="891">
        <v>2</v>
      </c>
      <c r="H20" s="20">
        <f t="shared" si="30"/>
        <v>1</v>
      </c>
      <c r="I20" s="4"/>
      <c r="J20" s="20">
        <f t="shared" si="31"/>
        <v>0</v>
      </c>
      <c r="K20" s="4"/>
      <c r="L20" s="20">
        <f t="shared" si="32"/>
        <v>0</v>
      </c>
      <c r="M20" s="103">
        <f t="shared" si="33"/>
        <v>2</v>
      </c>
      <c r="N20" s="275">
        <f t="shared" si="34"/>
        <v>0.33333333333333331</v>
      </c>
      <c r="O20" s="4"/>
      <c r="P20" s="20">
        <f t="shared" si="35"/>
        <v>0</v>
      </c>
      <c r="Q20" s="4"/>
      <c r="R20" s="20">
        <f t="shared" si="36"/>
        <v>0</v>
      </c>
      <c r="S20" s="4"/>
      <c r="T20" s="20">
        <f t="shared" si="37"/>
        <v>0</v>
      </c>
      <c r="U20" s="1054"/>
      <c r="V20" s="1054"/>
      <c r="W20" s="1054"/>
      <c r="X20" s="1054"/>
      <c r="Y20" s="1054"/>
      <c r="Z20" s="1054"/>
      <c r="AA20" s="103">
        <f t="shared" si="38"/>
        <v>0</v>
      </c>
      <c r="AB20" s="275">
        <f t="shared" si="39"/>
        <v>0</v>
      </c>
      <c r="AC20" s="1285">
        <v>2</v>
      </c>
      <c r="AD20" s="1291">
        <f t="shared" si="40"/>
        <v>1</v>
      </c>
    </row>
    <row r="21" spans="1:30" hidden="1" x14ac:dyDescent="0.25">
      <c r="A21" s="2" t="s">
        <v>24</v>
      </c>
      <c r="B21" s="5">
        <v>1</v>
      </c>
      <c r="C21" s="1345"/>
      <c r="D21" s="1346">
        <f t="shared" si="28"/>
        <v>0</v>
      </c>
      <c r="E21" s="1345"/>
      <c r="F21" s="1346">
        <f t="shared" si="29"/>
        <v>0</v>
      </c>
      <c r="G21" s="891">
        <v>1</v>
      </c>
      <c r="H21" s="20">
        <f t="shared" si="30"/>
        <v>1</v>
      </c>
      <c r="I21" s="4"/>
      <c r="J21" s="20">
        <f t="shared" si="31"/>
        <v>0</v>
      </c>
      <c r="K21" s="4"/>
      <c r="L21" s="20">
        <f t="shared" si="32"/>
        <v>0</v>
      </c>
      <c r="M21" s="103">
        <f t="shared" si="33"/>
        <v>1</v>
      </c>
      <c r="N21" s="275">
        <f t="shared" si="34"/>
        <v>0.33333333333333331</v>
      </c>
      <c r="O21" s="4"/>
      <c r="P21" s="20">
        <f t="shared" si="35"/>
        <v>0</v>
      </c>
      <c r="Q21" s="4"/>
      <c r="R21" s="20">
        <f t="shared" si="36"/>
        <v>0</v>
      </c>
      <c r="S21" s="4"/>
      <c r="T21" s="20">
        <f t="shared" si="37"/>
        <v>0</v>
      </c>
      <c r="U21" s="1054"/>
      <c r="V21" s="1054"/>
      <c r="W21" s="1054"/>
      <c r="X21" s="1054"/>
      <c r="Y21" s="1054"/>
      <c r="Z21" s="1054"/>
      <c r="AA21" s="103">
        <f t="shared" si="38"/>
        <v>0</v>
      </c>
      <c r="AB21" s="275">
        <f t="shared" si="39"/>
        <v>0</v>
      </c>
      <c r="AC21" s="1285">
        <v>1</v>
      </c>
      <c r="AD21" s="1291">
        <f t="shared" si="40"/>
        <v>1</v>
      </c>
    </row>
    <row r="22" spans="1:30" hidden="1" x14ac:dyDescent="0.25">
      <c r="A22" s="2" t="s">
        <v>25</v>
      </c>
      <c r="B22" s="5">
        <v>4</v>
      </c>
      <c r="C22" s="1349"/>
      <c r="D22" s="1346">
        <f t="shared" si="28"/>
        <v>0</v>
      </c>
      <c r="E22" s="1349"/>
      <c r="F22" s="1346">
        <f t="shared" si="29"/>
        <v>0</v>
      </c>
      <c r="G22" s="896">
        <v>5</v>
      </c>
      <c r="H22" s="20">
        <f t="shared" si="30"/>
        <v>1.25</v>
      </c>
      <c r="I22" s="896"/>
      <c r="J22" s="20">
        <f t="shared" si="31"/>
        <v>0</v>
      </c>
      <c r="K22" s="896"/>
      <c r="L22" s="20">
        <f t="shared" si="32"/>
        <v>0</v>
      </c>
      <c r="M22" s="103">
        <f t="shared" si="33"/>
        <v>5</v>
      </c>
      <c r="N22" s="275">
        <f t="shared" si="34"/>
        <v>0.41666666666666669</v>
      </c>
      <c r="O22" s="896"/>
      <c r="P22" s="20">
        <f t="shared" si="35"/>
        <v>0</v>
      </c>
      <c r="Q22" s="896"/>
      <c r="R22" s="20">
        <f t="shared" si="36"/>
        <v>0</v>
      </c>
      <c r="S22" s="83"/>
      <c r="T22" s="20">
        <f t="shared" si="37"/>
        <v>0</v>
      </c>
      <c r="U22" s="1054"/>
      <c r="V22" s="1054"/>
      <c r="W22" s="1054"/>
      <c r="X22" s="1054"/>
      <c r="Y22" s="1054"/>
      <c r="Z22" s="1054"/>
      <c r="AA22" s="103">
        <f t="shared" si="38"/>
        <v>0</v>
      </c>
      <c r="AB22" s="275">
        <f t="shared" si="39"/>
        <v>0</v>
      </c>
      <c r="AC22" s="1288">
        <v>5</v>
      </c>
      <c r="AD22" s="1291">
        <f t="shared" si="40"/>
        <v>1.25</v>
      </c>
    </row>
    <row r="23" spans="1:30" hidden="1" x14ac:dyDescent="0.25">
      <c r="A23" s="2" t="s">
        <v>26</v>
      </c>
      <c r="B23" s="5">
        <v>1</v>
      </c>
      <c r="C23" s="1345"/>
      <c r="D23" s="1346">
        <f t="shared" si="28"/>
        <v>0</v>
      </c>
      <c r="E23" s="1345"/>
      <c r="F23" s="1346">
        <f t="shared" si="29"/>
        <v>0</v>
      </c>
      <c r="G23" s="891">
        <v>1</v>
      </c>
      <c r="H23" s="20">
        <f t="shared" si="30"/>
        <v>1</v>
      </c>
      <c r="I23" s="4"/>
      <c r="J23" s="20">
        <f t="shared" si="31"/>
        <v>0</v>
      </c>
      <c r="K23" s="4"/>
      <c r="L23" s="20">
        <f t="shared" si="32"/>
        <v>0</v>
      </c>
      <c r="M23" s="103">
        <f t="shared" si="33"/>
        <v>1</v>
      </c>
      <c r="N23" s="275">
        <f t="shared" si="34"/>
        <v>0.33333333333333331</v>
      </c>
      <c r="O23" s="4"/>
      <c r="P23" s="20">
        <f t="shared" si="35"/>
        <v>0</v>
      </c>
      <c r="Q23" s="4"/>
      <c r="R23" s="20">
        <f t="shared" si="36"/>
        <v>0</v>
      </c>
      <c r="S23" s="4"/>
      <c r="T23" s="20">
        <f t="shared" si="37"/>
        <v>0</v>
      </c>
      <c r="U23" s="1054"/>
      <c r="V23" s="1054"/>
      <c r="W23" s="1054"/>
      <c r="X23" s="1054"/>
      <c r="Y23" s="1054"/>
      <c r="Z23" s="1054"/>
      <c r="AA23" s="103">
        <f t="shared" si="38"/>
        <v>0</v>
      </c>
      <c r="AB23" s="275">
        <f t="shared" si="39"/>
        <v>0</v>
      </c>
      <c r="AC23" s="1285">
        <v>1</v>
      </c>
      <c r="AD23" s="1291">
        <f t="shared" si="40"/>
        <v>1</v>
      </c>
    </row>
    <row r="24" spans="1:30" ht="15.75" hidden="1" thickBot="1" x14ac:dyDescent="0.3">
      <c r="A24" s="6" t="s">
        <v>7</v>
      </c>
      <c r="B24" s="7">
        <f>SUM(B17:B23)</f>
        <v>19</v>
      </c>
      <c r="C24" s="8">
        <f t="shared" ref="C24" si="41">SUM(C17:C23)</f>
        <v>0</v>
      </c>
      <c r="D24" s="1029">
        <f t="shared" si="28"/>
        <v>0</v>
      </c>
      <c r="E24" s="8">
        <f t="shared" ref="E24" si="42">SUM(E17:E23)</f>
        <v>0</v>
      </c>
      <c r="F24" s="1029">
        <f t="shared" si="29"/>
        <v>0</v>
      </c>
      <c r="G24" s="8">
        <f>SUM(G17:G23)</f>
        <v>19</v>
      </c>
      <c r="H24" s="22">
        <f t="shared" si="30"/>
        <v>1</v>
      </c>
      <c r="I24" s="8">
        <f>SUM(I17:I23)</f>
        <v>0</v>
      </c>
      <c r="J24" s="22">
        <f t="shared" si="31"/>
        <v>0</v>
      </c>
      <c r="K24" s="8">
        <f>SUM(K17:K23)</f>
        <v>0</v>
      </c>
      <c r="L24" s="22">
        <f t="shared" si="32"/>
        <v>0</v>
      </c>
      <c r="M24" s="106">
        <f t="shared" si="33"/>
        <v>19</v>
      </c>
      <c r="N24" s="842">
        <f t="shared" si="34"/>
        <v>0.33333333333333331</v>
      </c>
      <c r="O24" s="8">
        <f>SUM(O17:O23)</f>
        <v>0</v>
      </c>
      <c r="P24" s="22">
        <f t="shared" si="35"/>
        <v>0</v>
      </c>
      <c r="Q24" s="8">
        <f t="shared" ref="Q24" si="43">SUM(Q17:Q23)</f>
        <v>0</v>
      </c>
      <c r="R24" s="119">
        <f t="shared" si="36"/>
        <v>0</v>
      </c>
      <c r="S24" s="8">
        <f t="shared" ref="S24" si="44">SUM(S17:S23)</f>
        <v>0</v>
      </c>
      <c r="T24" s="119">
        <f t="shared" si="37"/>
        <v>0</v>
      </c>
      <c r="U24" s="1029"/>
      <c r="V24" s="1029"/>
      <c r="W24" s="1029"/>
      <c r="X24" s="1029"/>
      <c r="Y24" s="1029"/>
      <c r="Z24" s="1029"/>
      <c r="AA24" s="106">
        <f t="shared" si="38"/>
        <v>0</v>
      </c>
      <c r="AB24" s="107">
        <f t="shared" si="39"/>
        <v>0</v>
      </c>
      <c r="AC24" s="8">
        <f>SUM(AC17:AC23)</f>
        <v>19</v>
      </c>
      <c r="AD24" s="1029">
        <f t="shared" si="40"/>
        <v>1</v>
      </c>
    </row>
    <row r="25" spans="1:30" hidden="1" x14ac:dyDescent="0.25"/>
  </sheetData>
  <mergeCells count="4">
    <mergeCell ref="A2:Q2"/>
    <mergeCell ref="A3:Q3"/>
    <mergeCell ref="A15:AB15"/>
    <mergeCell ref="A5:AF5"/>
  </mergeCells>
  <pageMargins left="0.23622047244094491" right="0.27559055118110237" top="0.43307086614173229" bottom="0.78740157480314965" header="0.31496062992125984" footer="0.31496062992125984"/>
  <pageSetup paperSize="9" scale="64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AF33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8554687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85546875" customWidth="1"/>
    <col min="28" max="28" width="7.42578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517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tr">
        <f>'UBS Izolina Mazzei'!G31</f>
        <v>MAR_17</v>
      </c>
      <c r="H6" s="15" t="str">
        <f>'UBS Izolina Mazzei'!H31</f>
        <v>%</v>
      </c>
      <c r="I6" s="14" t="str">
        <f>'UBS Izolina Mazzei'!I31</f>
        <v>ABR_17</v>
      </c>
      <c r="J6" s="15" t="str">
        <f>'UBS Izolina Mazzei'!J31</f>
        <v>%</v>
      </c>
      <c r="K6" s="14" t="str">
        <f>'UBS Izolina Mazzei'!K31</f>
        <v>MAI_17</v>
      </c>
      <c r="L6" s="15" t="str">
        <f>'UBS Izolina Mazzei'!L31</f>
        <v>%</v>
      </c>
      <c r="M6" s="138" t="str">
        <f>'UBS Izolina Mazzei'!M31</f>
        <v>Trimestre</v>
      </c>
      <c r="N6" s="13" t="str">
        <f>'UBS Izolina Mazzei'!N31</f>
        <v>% Trim</v>
      </c>
      <c r="O6" s="14" t="str">
        <f>'UBS Izolina Mazzei'!O31</f>
        <v>JUN_17</v>
      </c>
      <c r="P6" s="15" t="str">
        <f>'UBS Izolina Mazzei'!P31</f>
        <v>%</v>
      </c>
      <c r="Q6" s="14" t="str">
        <f>'UBS Izolina Mazzei'!Q31</f>
        <v>JUL_17</v>
      </c>
      <c r="R6" s="15" t="str">
        <f>'UBS Izolina Mazzei'!R31</f>
        <v>%</v>
      </c>
      <c r="S6" s="14" t="str">
        <f>'UBS Izolina Mazzei'!S31</f>
        <v>AGO_17</v>
      </c>
      <c r="T6" s="15" t="str">
        <f>'UBS Izolina Mazzei'!T31</f>
        <v>%</v>
      </c>
      <c r="U6" s="138" t="str">
        <f>'UBS Izolina Mazzei'!AA31</f>
        <v>Trimestre</v>
      </c>
      <c r="V6" s="13" t="str">
        <f>'UBS Izolina Mazzei'!AB31</f>
        <v>% Trim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38" t="str">
        <f>'Pque N Mundo I'!AE20</f>
        <v>Trimestre</v>
      </c>
      <c r="AF6" s="13" t="str">
        <f>'Pque N Mundo I'!AF20</f>
        <v>% Trim</v>
      </c>
    </row>
    <row r="7" spans="1:32" ht="15.75" thickTop="1" x14ac:dyDescent="0.25">
      <c r="A7" s="2" t="s">
        <v>409</v>
      </c>
      <c r="B7" s="10">
        <v>656</v>
      </c>
      <c r="C7" s="890">
        <v>824</v>
      </c>
      <c r="D7" s="1053">
        <f t="shared" ref="D7:D15" si="0">C7/$B7</f>
        <v>1.2560975609756098</v>
      </c>
      <c r="E7" s="890">
        <v>540</v>
      </c>
      <c r="F7" s="1053">
        <f t="shared" ref="F7:F15" si="1">E7/$B7</f>
        <v>0.82317073170731703</v>
      </c>
      <c r="G7" s="890">
        <v>670</v>
      </c>
      <c r="H7" s="19">
        <f t="shared" ref="H7:H15" si="2">G7/$B7</f>
        <v>1.0213414634146341</v>
      </c>
      <c r="I7" s="890">
        <v>562</v>
      </c>
      <c r="J7" s="19">
        <f t="shared" ref="J7:J15" si="3">I7/$B7</f>
        <v>0.85670731707317072</v>
      </c>
      <c r="K7" s="890">
        <v>673</v>
      </c>
      <c r="L7" s="19">
        <f t="shared" ref="L7:L15" si="4">K7/$B7</f>
        <v>1.0259146341463414</v>
      </c>
      <c r="M7" s="101">
        <f t="shared" ref="M7:M15" si="5">SUM(G7,I7,K7)</f>
        <v>1905</v>
      </c>
      <c r="N7" s="175">
        <f t="shared" ref="N7:N15" si="6">M7/($B7*3)</f>
        <v>0.96798780487804881</v>
      </c>
      <c r="O7" s="890">
        <v>598</v>
      </c>
      <c r="P7" s="19">
        <f t="shared" ref="P7:P15" si="7">O7/$B7</f>
        <v>0.91158536585365857</v>
      </c>
      <c r="Q7" s="890">
        <v>602</v>
      </c>
      <c r="R7" s="19">
        <f t="shared" ref="R7:R15" si="8">Q7/$B7</f>
        <v>0.91768292682926833</v>
      </c>
      <c r="S7" s="890">
        <v>650</v>
      </c>
      <c r="T7" s="19">
        <f t="shared" ref="T7:T15" si="9">S7/$B7</f>
        <v>0.99085365853658536</v>
      </c>
      <c r="U7" s="101">
        <f t="shared" ref="U7:U15" si="10">SUM(O7,Q7,S7)</f>
        <v>1850</v>
      </c>
      <c r="V7" s="175">
        <f t="shared" ref="V7:V15" si="11">U7/($B7*3)</f>
        <v>0.94004065040650409</v>
      </c>
      <c r="W7" s="890">
        <v>462</v>
      </c>
      <c r="X7" s="70">
        <f t="shared" ref="X7" si="12">W7/$B7</f>
        <v>0.70426829268292679</v>
      </c>
      <c r="Y7" s="890">
        <v>454</v>
      </c>
      <c r="Z7" s="70">
        <f t="shared" ref="Z7:AB7" si="13">Y7/$B7</f>
        <v>0.69207317073170727</v>
      </c>
      <c r="AA7" s="890">
        <v>456</v>
      </c>
      <c r="AB7" s="70">
        <f t="shared" si="13"/>
        <v>0.69512195121951215</v>
      </c>
      <c r="AC7" s="890">
        <v>571</v>
      </c>
      <c r="AD7" s="1053">
        <f t="shared" ref="AD7:AD15" si="14">AC7/$B7</f>
        <v>0.87042682926829273</v>
      </c>
      <c r="AE7" s="101">
        <f>SUM(W7,Y7,AA7)</f>
        <v>1372</v>
      </c>
      <c r="AF7" s="175">
        <f t="shared" ref="AF7" si="15">AE7/($B7*3)</f>
        <v>0.69715447154471544</v>
      </c>
    </row>
    <row r="8" spans="1:32" x14ac:dyDescent="0.25">
      <c r="A8" s="2" t="s">
        <v>9</v>
      </c>
      <c r="B8" s="5">
        <v>2216</v>
      </c>
      <c r="C8" s="1345">
        <v>3167</v>
      </c>
      <c r="D8" s="1346">
        <f t="shared" si="0"/>
        <v>1.4291516245487366</v>
      </c>
      <c r="E8" s="1345">
        <v>2173</v>
      </c>
      <c r="F8" s="1346">
        <f t="shared" si="1"/>
        <v>0.98059566787003605</v>
      </c>
      <c r="G8" s="891">
        <v>3011</v>
      </c>
      <c r="H8" s="20">
        <f t="shared" si="2"/>
        <v>1.3587545126353791</v>
      </c>
      <c r="I8" s="891">
        <v>2226</v>
      </c>
      <c r="J8" s="20">
        <f t="shared" si="3"/>
        <v>1.0045126353790614</v>
      </c>
      <c r="K8" s="891">
        <v>3187</v>
      </c>
      <c r="L8" s="20">
        <f t="shared" si="4"/>
        <v>1.4381768953068592</v>
      </c>
      <c r="M8" s="103">
        <f t="shared" si="5"/>
        <v>8424</v>
      </c>
      <c r="N8" s="275">
        <f t="shared" si="6"/>
        <v>1.2671480144404332</v>
      </c>
      <c r="O8" s="891">
        <v>1413</v>
      </c>
      <c r="P8" s="20">
        <f t="shared" si="7"/>
        <v>0.6376353790613718</v>
      </c>
      <c r="Q8" s="891">
        <v>650</v>
      </c>
      <c r="R8" s="20">
        <f t="shared" si="8"/>
        <v>0.29332129963898917</v>
      </c>
      <c r="S8" s="891">
        <v>3545</v>
      </c>
      <c r="T8" s="20">
        <f t="shared" si="9"/>
        <v>1.5997292418772564</v>
      </c>
      <c r="U8" s="103">
        <f t="shared" si="10"/>
        <v>5608</v>
      </c>
      <c r="V8" s="275">
        <f t="shared" si="11"/>
        <v>0.84356197352587248</v>
      </c>
      <c r="W8" s="890">
        <v>2777</v>
      </c>
      <c r="X8" s="70">
        <f t="shared" ref="X8:X14" si="16">W8/$B8</f>
        <v>1.253158844765343</v>
      </c>
      <c r="Y8" s="890">
        <v>1854</v>
      </c>
      <c r="Z8" s="70">
        <f t="shared" ref="Z8:Z14" si="17">Y8/$B8</f>
        <v>0.83664259927797835</v>
      </c>
      <c r="AA8" s="890">
        <v>1110</v>
      </c>
      <c r="AB8" s="70">
        <f t="shared" ref="AB8:AB14" si="18">AA8/$B8</f>
        <v>0.50090252707581229</v>
      </c>
      <c r="AC8" s="1302">
        <v>2288</v>
      </c>
      <c r="AD8" s="1291">
        <f t="shared" si="14"/>
        <v>1.0324909747292419</v>
      </c>
      <c r="AE8" s="101">
        <f t="shared" ref="AE8:AE15" si="19">SUM(W8,Y8,AA8)</f>
        <v>5741</v>
      </c>
      <c r="AF8" s="175">
        <f t="shared" ref="AF8:AF15" si="20">AE8/($B8*3)</f>
        <v>0.86356799037304455</v>
      </c>
    </row>
    <row r="9" spans="1:32" x14ac:dyDescent="0.25">
      <c r="A9" s="2" t="s">
        <v>10</v>
      </c>
      <c r="B9" s="5">
        <v>789</v>
      </c>
      <c r="C9" s="1345">
        <v>814</v>
      </c>
      <c r="D9" s="1346">
        <f t="shared" si="0"/>
        <v>1.0316856780735109</v>
      </c>
      <c r="E9" s="1345">
        <v>761</v>
      </c>
      <c r="F9" s="1346">
        <f t="shared" si="1"/>
        <v>0.96451204055766793</v>
      </c>
      <c r="G9" s="891">
        <v>782</v>
      </c>
      <c r="H9" s="20">
        <f t="shared" si="2"/>
        <v>0.99112801013941698</v>
      </c>
      <c r="I9" s="891">
        <v>534</v>
      </c>
      <c r="J9" s="20">
        <f t="shared" si="3"/>
        <v>0.67680608365019013</v>
      </c>
      <c r="K9" s="891">
        <v>661</v>
      </c>
      <c r="L9" s="20">
        <f t="shared" si="4"/>
        <v>0.83776932826362482</v>
      </c>
      <c r="M9" s="103">
        <f t="shared" si="5"/>
        <v>1977</v>
      </c>
      <c r="N9" s="275">
        <f>M9/($B9*3)</f>
        <v>0.83523447401774398</v>
      </c>
      <c r="O9" s="891">
        <v>345</v>
      </c>
      <c r="P9" s="20">
        <f t="shared" si="7"/>
        <v>0.43726235741444869</v>
      </c>
      <c r="Q9" s="891">
        <v>470</v>
      </c>
      <c r="R9" s="20">
        <f t="shared" si="8"/>
        <v>0.59569074778200248</v>
      </c>
      <c r="S9" s="891">
        <v>622</v>
      </c>
      <c r="T9" s="20">
        <f t="shared" si="9"/>
        <v>0.78833967046894804</v>
      </c>
      <c r="U9" s="103">
        <f t="shared" si="10"/>
        <v>1437</v>
      </c>
      <c r="V9" s="275">
        <f t="shared" si="11"/>
        <v>0.60709759188846646</v>
      </c>
      <c r="W9" s="1016">
        <v>282</v>
      </c>
      <c r="X9" s="70">
        <f t="shared" si="16"/>
        <v>0.35741444866920152</v>
      </c>
      <c r="Y9" s="890">
        <v>437</v>
      </c>
      <c r="Z9" s="70">
        <f t="shared" si="17"/>
        <v>0.55386565272496835</v>
      </c>
      <c r="AA9" s="890">
        <v>481</v>
      </c>
      <c r="AB9" s="70">
        <f t="shared" si="18"/>
        <v>0.60963244613434731</v>
      </c>
      <c r="AC9" s="1285">
        <v>492</v>
      </c>
      <c r="AD9" s="1291">
        <f t="shared" si="14"/>
        <v>0.62357414448669202</v>
      </c>
      <c r="AE9" s="101">
        <f t="shared" si="19"/>
        <v>1200</v>
      </c>
      <c r="AF9" s="175">
        <f t="shared" si="20"/>
        <v>0.50697084917617241</v>
      </c>
    </row>
    <row r="10" spans="1:32" x14ac:dyDescent="0.25">
      <c r="A10" s="2" t="s">
        <v>42</v>
      </c>
      <c r="B10" s="5">
        <f>263+132</f>
        <v>395</v>
      </c>
      <c r="C10" s="1345">
        <v>217</v>
      </c>
      <c r="D10" s="1346">
        <f t="shared" si="0"/>
        <v>0.54936708860759498</v>
      </c>
      <c r="E10" s="1345">
        <v>365</v>
      </c>
      <c r="F10" s="1346">
        <f t="shared" si="1"/>
        <v>0.92405063291139244</v>
      </c>
      <c r="G10" s="891">
        <v>460</v>
      </c>
      <c r="H10" s="20">
        <f t="shared" si="2"/>
        <v>1.1645569620253164</v>
      </c>
      <c r="I10" s="891">
        <v>336</v>
      </c>
      <c r="J10" s="20">
        <f t="shared" si="3"/>
        <v>0.85063291139240504</v>
      </c>
      <c r="K10" s="891">
        <v>415</v>
      </c>
      <c r="L10" s="20">
        <f t="shared" si="4"/>
        <v>1.0506329113924051</v>
      </c>
      <c r="M10" s="103">
        <f>SUM(G10,I10,K10)</f>
        <v>1211</v>
      </c>
      <c r="N10" s="275">
        <f>M10/($B10*3)</f>
        <v>1.0219409282700422</v>
      </c>
      <c r="O10" s="891">
        <v>377</v>
      </c>
      <c r="P10" s="20">
        <f t="shared" si="7"/>
        <v>0.95443037974683542</v>
      </c>
      <c r="Q10" s="891">
        <v>355</v>
      </c>
      <c r="R10" s="20">
        <f t="shared" si="8"/>
        <v>0.89873417721518989</v>
      </c>
      <c r="S10" s="891">
        <v>335</v>
      </c>
      <c r="T10" s="20">
        <f t="shared" si="9"/>
        <v>0.84810126582278478</v>
      </c>
      <c r="U10" s="103">
        <f t="shared" si="10"/>
        <v>1067</v>
      </c>
      <c r="V10" s="275">
        <f t="shared" si="11"/>
        <v>0.90042194092826999</v>
      </c>
      <c r="W10" s="1016">
        <v>287</v>
      </c>
      <c r="X10" s="70">
        <f t="shared" si="16"/>
        <v>0.72658227848101264</v>
      </c>
      <c r="Y10" s="890">
        <v>248</v>
      </c>
      <c r="Z10" s="70">
        <f t="shared" si="17"/>
        <v>0.6278481012658228</v>
      </c>
      <c r="AA10" s="890">
        <v>145</v>
      </c>
      <c r="AB10" s="70">
        <f t="shared" si="18"/>
        <v>0.36708860759493672</v>
      </c>
      <c r="AC10" s="1302">
        <v>252</v>
      </c>
      <c r="AD10" s="1291">
        <f t="shared" si="14"/>
        <v>0.63797468354430376</v>
      </c>
      <c r="AE10" s="101">
        <f t="shared" si="19"/>
        <v>680</v>
      </c>
      <c r="AF10" s="175">
        <f t="shared" si="20"/>
        <v>0.57383966244725737</v>
      </c>
    </row>
    <row r="11" spans="1:32" x14ac:dyDescent="0.25">
      <c r="A11" s="2" t="s">
        <v>12</v>
      </c>
      <c r="B11" s="5">
        <v>125</v>
      </c>
      <c r="C11" s="1345">
        <v>50</v>
      </c>
      <c r="D11" s="1346">
        <f t="shared" si="0"/>
        <v>0.4</v>
      </c>
      <c r="E11" s="1345">
        <v>69</v>
      </c>
      <c r="F11" s="1346">
        <f t="shared" si="1"/>
        <v>0.55200000000000005</v>
      </c>
      <c r="G11" s="891">
        <v>79</v>
      </c>
      <c r="H11" s="20">
        <f t="shared" si="2"/>
        <v>0.63200000000000001</v>
      </c>
      <c r="I11" s="891">
        <v>82</v>
      </c>
      <c r="J11" s="20">
        <f t="shared" si="3"/>
        <v>0.65600000000000003</v>
      </c>
      <c r="K11" s="891">
        <v>123</v>
      </c>
      <c r="L11" s="20">
        <f t="shared" si="4"/>
        <v>0.98399999999999999</v>
      </c>
      <c r="M11" s="103">
        <f>SUM(G11,I11,K11)</f>
        <v>284</v>
      </c>
      <c r="N11" s="275">
        <f>M11/($B11*3)</f>
        <v>0.7573333333333333</v>
      </c>
      <c r="O11" s="891">
        <v>110</v>
      </c>
      <c r="P11" s="20">
        <f t="shared" si="7"/>
        <v>0.88</v>
      </c>
      <c r="Q11" s="891">
        <v>131</v>
      </c>
      <c r="R11" s="20">
        <f t="shared" si="8"/>
        <v>1.048</v>
      </c>
      <c r="S11" s="891">
        <v>142</v>
      </c>
      <c r="T11" s="20">
        <f t="shared" si="9"/>
        <v>1.1359999999999999</v>
      </c>
      <c r="U11" s="103">
        <f t="shared" si="10"/>
        <v>383</v>
      </c>
      <c r="V11" s="275">
        <f t="shared" si="11"/>
        <v>1.0213333333333334</v>
      </c>
      <c r="W11" s="1016">
        <v>81</v>
      </c>
      <c r="X11" s="70">
        <f t="shared" si="16"/>
        <v>0.64800000000000002</v>
      </c>
      <c r="Y11" s="890">
        <v>119</v>
      </c>
      <c r="Z11" s="70">
        <f t="shared" si="17"/>
        <v>0.95199999999999996</v>
      </c>
      <c r="AA11" s="890">
        <v>112</v>
      </c>
      <c r="AB11" s="70">
        <f t="shared" si="18"/>
        <v>0.89600000000000002</v>
      </c>
      <c r="AC11" s="1285">
        <v>105</v>
      </c>
      <c r="AD11" s="1291">
        <f t="shared" si="14"/>
        <v>0.84</v>
      </c>
      <c r="AE11" s="101">
        <f t="shared" si="19"/>
        <v>312</v>
      </c>
      <c r="AF11" s="175">
        <f t="shared" si="20"/>
        <v>0.83199999999999996</v>
      </c>
    </row>
    <row r="12" spans="1:32" hidden="1" x14ac:dyDescent="0.25">
      <c r="A12" s="2" t="s">
        <v>48</v>
      </c>
      <c r="B12" s="5">
        <v>0</v>
      </c>
      <c r="C12" s="1345"/>
      <c r="D12" s="1346" t="e">
        <f t="shared" si="0"/>
        <v>#DIV/0!</v>
      </c>
      <c r="E12" s="1345"/>
      <c r="F12" s="1346" t="e">
        <f t="shared" si="1"/>
        <v>#DIV/0!</v>
      </c>
      <c r="G12" s="891"/>
      <c r="H12" s="20" t="e">
        <f t="shared" si="2"/>
        <v>#DIV/0!</v>
      </c>
      <c r="I12" s="891"/>
      <c r="J12" s="20" t="e">
        <f t="shared" si="3"/>
        <v>#DIV/0!</v>
      </c>
      <c r="K12" s="891"/>
      <c r="L12" s="20" t="e">
        <f t="shared" si="4"/>
        <v>#DIV/0!</v>
      </c>
      <c r="M12" s="103">
        <f>SUM(G12,I12,K12)</f>
        <v>0</v>
      </c>
      <c r="N12" s="275" t="e">
        <f>M12/($B12*3)</f>
        <v>#DIV/0!</v>
      </c>
      <c r="O12" s="891"/>
      <c r="P12" s="20" t="e">
        <f t="shared" si="7"/>
        <v>#DIV/0!</v>
      </c>
      <c r="Q12" s="891"/>
      <c r="R12" s="20" t="e">
        <f t="shared" si="8"/>
        <v>#DIV/0!</v>
      </c>
      <c r="S12" s="891"/>
      <c r="T12" s="20" t="e">
        <f t="shared" si="9"/>
        <v>#DIV/0!</v>
      </c>
      <c r="U12" s="103">
        <f t="shared" si="10"/>
        <v>0</v>
      </c>
      <c r="V12" s="275" t="e">
        <f t="shared" si="11"/>
        <v>#DIV/0!</v>
      </c>
      <c r="W12" s="1016"/>
      <c r="X12" s="70" t="e">
        <f t="shared" si="16"/>
        <v>#DIV/0!</v>
      </c>
      <c r="Y12" s="890"/>
      <c r="Z12" s="70" t="e">
        <f t="shared" si="17"/>
        <v>#DIV/0!</v>
      </c>
      <c r="AA12" s="890"/>
      <c r="AB12" s="70" t="e">
        <f t="shared" si="18"/>
        <v>#DIV/0!</v>
      </c>
      <c r="AC12" s="1285"/>
      <c r="AD12" s="1291" t="e">
        <f t="shared" si="14"/>
        <v>#DIV/0!</v>
      </c>
      <c r="AE12" s="101">
        <f t="shared" si="19"/>
        <v>0</v>
      </c>
      <c r="AF12" s="175" t="e">
        <f t="shared" si="20"/>
        <v>#DIV/0!</v>
      </c>
    </row>
    <row r="13" spans="1:32" x14ac:dyDescent="0.25">
      <c r="A13" s="2" t="s">
        <v>13</v>
      </c>
      <c r="B13" s="5">
        <v>526</v>
      </c>
      <c r="C13" s="1345">
        <v>433</v>
      </c>
      <c r="D13" s="1346">
        <f t="shared" si="0"/>
        <v>0.82319391634980987</v>
      </c>
      <c r="E13" s="1345">
        <v>406</v>
      </c>
      <c r="F13" s="1346">
        <f t="shared" si="1"/>
        <v>0.77186311787072248</v>
      </c>
      <c r="G13" s="892">
        <v>521</v>
      </c>
      <c r="H13" s="20">
        <f t="shared" si="2"/>
        <v>0.99049429657794674</v>
      </c>
      <c r="I13" s="892">
        <v>386</v>
      </c>
      <c r="J13" s="20">
        <f t="shared" si="3"/>
        <v>0.73384030418250945</v>
      </c>
      <c r="K13" s="892">
        <v>333</v>
      </c>
      <c r="L13" s="20">
        <f t="shared" si="4"/>
        <v>0.63307984790874527</v>
      </c>
      <c r="M13" s="103">
        <f>SUM(G13,I13,K13)</f>
        <v>1240</v>
      </c>
      <c r="N13" s="275">
        <f t="shared" si="6"/>
        <v>0.78580481622306719</v>
      </c>
      <c r="O13" s="892">
        <v>437</v>
      </c>
      <c r="P13" s="20">
        <f t="shared" si="7"/>
        <v>0.83079847908745252</v>
      </c>
      <c r="Q13" s="892">
        <v>411</v>
      </c>
      <c r="R13" s="20">
        <f t="shared" si="8"/>
        <v>0.78136882129277563</v>
      </c>
      <c r="S13" s="892">
        <v>490</v>
      </c>
      <c r="T13" s="20">
        <f t="shared" si="9"/>
        <v>0.9315589353612167</v>
      </c>
      <c r="U13" s="103">
        <f t="shared" si="10"/>
        <v>1338</v>
      </c>
      <c r="V13" s="275">
        <f t="shared" si="11"/>
        <v>0.84790874524714832</v>
      </c>
      <c r="W13" s="1016">
        <v>274</v>
      </c>
      <c r="X13" s="70">
        <f t="shared" si="16"/>
        <v>0.52091254752851712</v>
      </c>
      <c r="Y13" s="890">
        <v>419</v>
      </c>
      <c r="Z13" s="70">
        <f t="shared" si="17"/>
        <v>0.79657794676806082</v>
      </c>
      <c r="AA13" s="890">
        <v>310</v>
      </c>
      <c r="AB13" s="70">
        <f t="shared" si="18"/>
        <v>0.58935361216730042</v>
      </c>
      <c r="AC13" s="1286">
        <v>395</v>
      </c>
      <c r="AD13" s="1291">
        <f t="shared" si="14"/>
        <v>0.75095057034220536</v>
      </c>
      <c r="AE13" s="101">
        <f t="shared" si="19"/>
        <v>1003</v>
      </c>
      <c r="AF13" s="175">
        <f t="shared" si="20"/>
        <v>0.63561470215462612</v>
      </c>
    </row>
    <row r="14" spans="1:32" ht="15.75" thickBot="1" x14ac:dyDescent="0.3">
      <c r="A14" s="1076" t="s">
        <v>49</v>
      </c>
      <c r="B14" s="1085">
        <v>110</v>
      </c>
      <c r="C14" s="1350">
        <v>23</v>
      </c>
      <c r="D14" s="1351">
        <f t="shared" si="0"/>
        <v>0.20909090909090908</v>
      </c>
      <c r="E14" s="1350">
        <v>87</v>
      </c>
      <c r="F14" s="1351">
        <f t="shared" si="1"/>
        <v>0.79090909090909089</v>
      </c>
      <c r="G14" s="1078">
        <v>133</v>
      </c>
      <c r="H14" s="1074">
        <f t="shared" si="2"/>
        <v>1.209090909090909</v>
      </c>
      <c r="I14" s="1078">
        <v>19</v>
      </c>
      <c r="J14" s="1074">
        <f t="shared" si="3"/>
        <v>0.17272727272727273</v>
      </c>
      <c r="K14" s="1078">
        <v>97</v>
      </c>
      <c r="L14" s="1074">
        <f t="shared" si="4"/>
        <v>0.88181818181818183</v>
      </c>
      <c r="M14" s="1079">
        <f t="shared" si="5"/>
        <v>249</v>
      </c>
      <c r="N14" s="1080">
        <f t="shared" si="6"/>
        <v>0.75454545454545452</v>
      </c>
      <c r="O14" s="1078">
        <v>120</v>
      </c>
      <c r="P14" s="1074">
        <f t="shared" si="7"/>
        <v>1.0909090909090908</v>
      </c>
      <c r="Q14" s="1078">
        <v>64</v>
      </c>
      <c r="R14" s="1074">
        <f t="shared" si="8"/>
        <v>0.58181818181818179</v>
      </c>
      <c r="S14" s="1078">
        <v>0</v>
      </c>
      <c r="T14" s="1074">
        <f t="shared" si="9"/>
        <v>0</v>
      </c>
      <c r="U14" s="1079">
        <f t="shared" si="10"/>
        <v>184</v>
      </c>
      <c r="V14" s="1080">
        <f t="shared" si="11"/>
        <v>0.55757575757575761</v>
      </c>
      <c r="W14" s="890">
        <v>74</v>
      </c>
      <c r="X14" s="70">
        <f t="shared" si="16"/>
        <v>0.67272727272727273</v>
      </c>
      <c r="Y14" s="890">
        <v>112</v>
      </c>
      <c r="Z14" s="70">
        <f t="shared" si="17"/>
        <v>1.0181818181818181</v>
      </c>
      <c r="AA14" s="890">
        <v>92</v>
      </c>
      <c r="AB14" s="70">
        <f t="shared" si="18"/>
        <v>0.83636363636363631</v>
      </c>
      <c r="AC14" s="1287">
        <v>107</v>
      </c>
      <c r="AD14" s="1292">
        <f t="shared" si="14"/>
        <v>0.97272727272727277</v>
      </c>
      <c r="AE14" s="1031">
        <f t="shared" si="19"/>
        <v>278</v>
      </c>
      <c r="AF14" s="1033">
        <f t="shared" si="20"/>
        <v>0.84242424242424241</v>
      </c>
    </row>
    <row r="15" spans="1:32" ht="15.75" thickBot="1" x14ac:dyDescent="0.3">
      <c r="A15" s="736" t="s">
        <v>7</v>
      </c>
      <c r="B15" s="737">
        <f>SUM(B7:B14)</f>
        <v>4817</v>
      </c>
      <c r="C15" s="514">
        <f t="shared" ref="C15" si="21">SUM(C7:C14)</f>
        <v>5528</v>
      </c>
      <c r="D15" s="738">
        <f t="shared" si="0"/>
        <v>1.147602242059373</v>
      </c>
      <c r="E15" s="514">
        <f t="shared" ref="E15" si="22">SUM(E7:E14)</f>
        <v>4401</v>
      </c>
      <c r="F15" s="738">
        <f t="shared" si="1"/>
        <v>0.91363919451941045</v>
      </c>
      <c r="G15" s="514">
        <f>SUM(G7:G14)</f>
        <v>5656</v>
      </c>
      <c r="H15" s="738">
        <f t="shared" si="2"/>
        <v>1.1741747975918622</v>
      </c>
      <c r="I15" s="514">
        <f>SUM(I7:I14)</f>
        <v>4145</v>
      </c>
      <c r="J15" s="738">
        <f t="shared" si="3"/>
        <v>0.86049408345443223</v>
      </c>
      <c r="K15" s="1021">
        <f>SUM(K7:K14)</f>
        <v>5489</v>
      </c>
      <c r="L15" s="738">
        <f t="shared" si="4"/>
        <v>1.1395059165455679</v>
      </c>
      <c r="M15" s="739">
        <f t="shared" si="5"/>
        <v>15290</v>
      </c>
      <c r="N15" s="363">
        <f t="shared" si="6"/>
        <v>1.0580582658639541</v>
      </c>
      <c r="O15" s="514">
        <f>SUM(O7:O14)</f>
        <v>3400</v>
      </c>
      <c r="P15" s="738">
        <f t="shared" si="7"/>
        <v>0.7058335063317418</v>
      </c>
      <c r="Q15" s="514">
        <f t="shared" ref="Q15" si="23">SUM(Q7:Q14)</f>
        <v>2683</v>
      </c>
      <c r="R15" s="738">
        <f t="shared" si="8"/>
        <v>0.55698567573178326</v>
      </c>
      <c r="S15" s="514">
        <f t="shared" ref="S15" si="24">SUM(S7:S14)</f>
        <v>5784</v>
      </c>
      <c r="T15" s="738">
        <f t="shared" si="9"/>
        <v>1.2007473531243513</v>
      </c>
      <c r="U15" s="739">
        <f t="shared" si="10"/>
        <v>11867</v>
      </c>
      <c r="V15" s="363">
        <f t="shared" si="11"/>
        <v>0.82118884506262546</v>
      </c>
      <c r="W15" s="514">
        <f>SUM(W7:W14)</f>
        <v>4237</v>
      </c>
      <c r="X15" s="738">
        <f t="shared" ref="X15" si="25">W15/$B15</f>
        <v>0.87959310774340871</v>
      </c>
      <c r="Y15" s="514">
        <f>SUM(Y7:Y14)</f>
        <v>3643</v>
      </c>
      <c r="Z15" s="738">
        <f t="shared" ref="Z15" si="26">Y15/$B15</f>
        <v>0.75627984222545153</v>
      </c>
      <c r="AA15" s="514">
        <f>SUM(AA7:AA14)</f>
        <v>2706</v>
      </c>
      <c r="AB15" s="738">
        <f t="shared" ref="AB15" si="27">AA15/$B15</f>
        <v>0.56176043180402735</v>
      </c>
      <c r="AC15" s="514">
        <f>SUM(AC7:AC14)</f>
        <v>4210</v>
      </c>
      <c r="AD15" s="738">
        <f t="shared" si="14"/>
        <v>0.87398795931077433</v>
      </c>
      <c r="AE15" s="1082">
        <f t="shared" si="19"/>
        <v>10586</v>
      </c>
      <c r="AF15" s="1010">
        <f t="shared" si="20"/>
        <v>0.73254446059096257</v>
      </c>
    </row>
    <row r="18" spans="1:30" ht="15.75" hidden="1" x14ac:dyDescent="0.25">
      <c r="A18" s="1402" t="s">
        <v>426</v>
      </c>
      <c r="B18" s="1403"/>
      <c r="C18" s="1403"/>
      <c r="D18" s="1403"/>
      <c r="E18" s="1403"/>
      <c r="F18" s="1403"/>
      <c r="G18" s="1403"/>
      <c r="H18" s="1403"/>
      <c r="I18" s="1403"/>
      <c r="J18" s="1403"/>
      <c r="K18" s="1403"/>
      <c r="L18" s="1403"/>
      <c r="M18" s="1403"/>
      <c r="N18" s="1403"/>
      <c r="O18" s="1403"/>
      <c r="P18" s="1403"/>
      <c r="Q18" s="1403"/>
      <c r="R18" s="1403"/>
      <c r="S18" s="1403"/>
      <c r="T18" s="1403"/>
      <c r="U18" s="1403"/>
      <c r="V18" s="1403"/>
      <c r="W18" s="1403"/>
      <c r="X18" s="1403"/>
      <c r="Y18" s="1403"/>
      <c r="Z18" s="1403"/>
      <c r="AA18" s="1403"/>
      <c r="AB18" s="1403"/>
      <c r="AC18" s="1295"/>
      <c r="AD18" s="1295"/>
    </row>
    <row r="19" spans="1:30" ht="23.25" hidden="1" thickBot="1" x14ac:dyDescent="0.3">
      <c r="A19" s="14" t="s">
        <v>14</v>
      </c>
      <c r="B19" s="94" t="s">
        <v>207</v>
      </c>
      <c r="C19" s="1343" t="str">
        <f>'[1]UBS Izolina Mazzei'!C31</f>
        <v>SET</v>
      </c>
      <c r="D19" s="1344" t="str">
        <f>'[1]UBS Izolina Mazzei'!D31</f>
        <v>%</v>
      </c>
      <c r="E19" s="1343" t="str">
        <f>'[1]UBS Izolina Mazzei'!E31</f>
        <v>OUT</v>
      </c>
      <c r="F19" s="1344" t="str">
        <f>'[1]UBS Izolina Mazzei'!F31</f>
        <v>%</v>
      </c>
      <c r="G19" s="14" t="str">
        <f>'UBS Izolina Mazzei'!G31</f>
        <v>MAR_17</v>
      </c>
      <c r="H19" s="15" t="str">
        <f>'UBS Izolina Mazzei'!H31</f>
        <v>%</v>
      </c>
      <c r="I19" s="14" t="str">
        <f>'UBS Izolina Mazzei'!I31</f>
        <v>ABR_17</v>
      </c>
      <c r="J19" s="15" t="str">
        <f>'UBS Izolina Mazzei'!J31</f>
        <v>%</v>
      </c>
      <c r="K19" s="14" t="str">
        <f>'UBS Izolina Mazzei'!K31</f>
        <v>MAI_17</v>
      </c>
      <c r="L19" s="15" t="str">
        <f>'UBS Izolina Mazzei'!L31</f>
        <v>%</v>
      </c>
      <c r="M19" s="138" t="str">
        <f>'UBS Izolina Mazzei'!M31</f>
        <v>Trimestre</v>
      </c>
      <c r="N19" s="13" t="str">
        <f>'UBS Izolina Mazzei'!N31</f>
        <v>% Trim</v>
      </c>
      <c r="O19" s="14" t="str">
        <f>'UBS Izolina Mazzei'!O31</f>
        <v>JUN_17</v>
      </c>
      <c r="P19" s="15" t="str">
        <f>'UBS Izolina Mazzei'!P31</f>
        <v>%</v>
      </c>
      <c r="Q19" s="14" t="str">
        <f>'UBS Izolina Mazzei'!Q31</f>
        <v>JUL_17</v>
      </c>
      <c r="R19" s="15" t="str">
        <f>'UBS Izolina Mazzei'!R31</f>
        <v>%</v>
      </c>
      <c r="S19" s="14" t="str">
        <f>'UBS Izolina Mazzei'!S31</f>
        <v>AGO_17</v>
      </c>
      <c r="T19" s="15" t="str">
        <f>'UBS Izolina Mazzei'!T31</f>
        <v>%</v>
      </c>
      <c r="U19" s="1048"/>
      <c r="V19" s="1048"/>
      <c r="W19" s="1048"/>
      <c r="X19" s="1048"/>
      <c r="Y19" s="1048"/>
      <c r="Z19" s="1048"/>
      <c r="AA19" s="138" t="str">
        <f>'UBS Izolina Mazzei'!AA31</f>
        <v>Trimestre</v>
      </c>
      <c r="AB19" s="13" t="str">
        <f>'UBS Izolina Mazzei'!AB31</f>
        <v>% Trim</v>
      </c>
      <c r="AC19" s="1284">
        <f>'[2]UBS Izolina Mazzei'!Y31</f>
        <v>0</v>
      </c>
      <c r="AD19" s="1280">
        <f>'[2]UBS Izolina Mazzei'!Z31</f>
        <v>0</v>
      </c>
    </row>
    <row r="20" spans="1:30" hidden="1" x14ac:dyDescent="0.25">
      <c r="A20" s="2" t="s">
        <v>33</v>
      </c>
      <c r="B20" s="10">
        <v>9</v>
      </c>
      <c r="C20" s="890"/>
      <c r="D20" s="1053">
        <f t="shared" ref="D20:D33" si="28">C20/$B20</f>
        <v>0</v>
      </c>
      <c r="E20" s="890"/>
      <c r="F20" s="1053">
        <f t="shared" ref="F20:F33" si="29">E20/$B20</f>
        <v>0</v>
      </c>
      <c r="G20" s="890">
        <v>7</v>
      </c>
      <c r="H20" s="19">
        <f t="shared" ref="H20:H33" si="30">G20/$B20</f>
        <v>0.77777777777777779</v>
      </c>
      <c r="I20" s="11"/>
      <c r="J20" s="19">
        <f t="shared" ref="J20:J33" si="31">I20/$B20</f>
        <v>0</v>
      </c>
      <c r="K20" s="11"/>
      <c r="L20" s="19">
        <f t="shared" ref="L20:L33" si="32">K20/$B20</f>
        <v>0</v>
      </c>
      <c r="M20" s="101">
        <f t="shared" ref="M20:M33" si="33">SUM(G20,I20,K20)</f>
        <v>7</v>
      </c>
      <c r="N20" s="175">
        <f t="shared" ref="N20:N33" si="34">M20/($B20*3)</f>
        <v>0.25925925925925924</v>
      </c>
      <c r="O20" s="11"/>
      <c r="P20" s="19">
        <f t="shared" ref="P20:P33" si="35">O20/$B20</f>
        <v>0</v>
      </c>
      <c r="Q20" s="11"/>
      <c r="R20" s="19">
        <f t="shared" ref="R20:R33" si="36">Q20/$B20</f>
        <v>0</v>
      </c>
      <c r="S20" s="11"/>
      <c r="T20" s="19">
        <f t="shared" ref="T20:T33" si="37">S20/$B20</f>
        <v>0</v>
      </c>
      <c r="U20" s="1053"/>
      <c r="V20" s="1053"/>
      <c r="W20" s="1053"/>
      <c r="X20" s="1053"/>
      <c r="Y20" s="1053"/>
      <c r="Z20" s="1053"/>
      <c r="AA20" s="101">
        <f t="shared" ref="AA20:AA33" si="38">SUM(O20,Q20,S20)</f>
        <v>0</v>
      </c>
      <c r="AB20" s="175">
        <f t="shared" ref="AB20:AB33" si="39">AA20/($B20*3)</f>
        <v>0</v>
      </c>
      <c r="AC20" s="890">
        <v>7</v>
      </c>
      <c r="AD20" s="1053">
        <f t="shared" ref="AD20:AD33" si="40">AC20/$B20</f>
        <v>0.77777777777777779</v>
      </c>
    </row>
    <row r="21" spans="1:30" hidden="1" x14ac:dyDescent="0.25">
      <c r="A21" s="2" t="s">
        <v>20</v>
      </c>
      <c r="B21" s="111">
        <v>4</v>
      </c>
      <c r="C21" s="1349"/>
      <c r="D21" s="1346">
        <f t="shared" si="28"/>
        <v>0</v>
      </c>
      <c r="E21" s="1349"/>
      <c r="F21" s="1346">
        <f t="shared" si="29"/>
        <v>0</v>
      </c>
      <c r="G21" s="891">
        <v>3</v>
      </c>
      <c r="H21" s="20">
        <f t="shared" si="30"/>
        <v>0.75</v>
      </c>
      <c r="I21" s="4"/>
      <c r="J21" s="20">
        <f t="shared" si="31"/>
        <v>0</v>
      </c>
      <c r="K21" s="4"/>
      <c r="L21" s="20">
        <f t="shared" si="32"/>
        <v>0</v>
      </c>
      <c r="M21" s="103">
        <f t="shared" si="33"/>
        <v>3</v>
      </c>
      <c r="N21" s="275">
        <f t="shared" si="34"/>
        <v>0.25</v>
      </c>
      <c r="O21" s="83"/>
      <c r="P21" s="20">
        <f t="shared" si="35"/>
        <v>0</v>
      </c>
      <c r="Q21" s="83"/>
      <c r="R21" s="20">
        <f t="shared" si="36"/>
        <v>0</v>
      </c>
      <c r="S21" s="83"/>
      <c r="T21" s="20">
        <f t="shared" si="37"/>
        <v>0</v>
      </c>
      <c r="U21" s="1054"/>
      <c r="V21" s="1054"/>
      <c r="W21" s="1054"/>
      <c r="X21" s="1054"/>
      <c r="Y21" s="1054"/>
      <c r="Z21" s="1054"/>
      <c r="AA21" s="103">
        <f t="shared" si="38"/>
        <v>0</v>
      </c>
      <c r="AB21" s="275">
        <f t="shared" si="39"/>
        <v>0</v>
      </c>
      <c r="AC21" s="1285">
        <v>3</v>
      </c>
      <c r="AD21" s="1291">
        <f t="shared" si="40"/>
        <v>0.75</v>
      </c>
    </row>
    <row r="22" spans="1:30" hidden="1" x14ac:dyDescent="0.25">
      <c r="A22" s="2" t="s">
        <v>43</v>
      </c>
      <c r="B22" s="111">
        <v>3</v>
      </c>
      <c r="C22" s="1345"/>
      <c r="D22" s="1346">
        <f t="shared" si="28"/>
        <v>0</v>
      </c>
      <c r="E22" s="1349"/>
      <c r="F22" s="1346">
        <f t="shared" si="29"/>
        <v>0</v>
      </c>
      <c r="G22" s="896">
        <v>2.5</v>
      </c>
      <c r="H22" s="20">
        <f t="shared" si="30"/>
        <v>0.83333333333333337</v>
      </c>
      <c r="I22" s="4"/>
      <c r="J22" s="20">
        <f t="shared" si="31"/>
        <v>0</v>
      </c>
      <c r="K22" s="4"/>
      <c r="L22" s="20">
        <f t="shared" si="32"/>
        <v>0</v>
      </c>
      <c r="M22" s="103">
        <f t="shared" si="33"/>
        <v>2.5</v>
      </c>
      <c r="N22" s="275">
        <f t="shared" si="34"/>
        <v>0.27777777777777779</v>
      </c>
      <c r="O22" s="4"/>
      <c r="P22" s="20">
        <f t="shared" si="35"/>
        <v>0</v>
      </c>
      <c r="Q22" s="4"/>
      <c r="R22" s="20">
        <f t="shared" si="36"/>
        <v>0</v>
      </c>
      <c r="S22" s="83"/>
      <c r="T22" s="20">
        <f t="shared" si="37"/>
        <v>0</v>
      </c>
      <c r="U22" s="1054"/>
      <c r="V22" s="1054"/>
      <c r="W22" s="1054"/>
      <c r="X22" s="1054"/>
      <c r="Y22" s="1054"/>
      <c r="Z22" s="1054"/>
      <c r="AA22" s="103">
        <f t="shared" si="38"/>
        <v>0</v>
      </c>
      <c r="AB22" s="275">
        <f t="shared" si="39"/>
        <v>0</v>
      </c>
      <c r="AC22" s="1288">
        <v>2.5</v>
      </c>
      <c r="AD22" s="1291">
        <f t="shared" si="40"/>
        <v>0.83333333333333337</v>
      </c>
    </row>
    <row r="23" spans="1:30" hidden="1" x14ac:dyDescent="0.25">
      <c r="A23" s="2" t="s">
        <v>22</v>
      </c>
      <c r="B23" s="111">
        <v>1</v>
      </c>
      <c r="C23" s="1349"/>
      <c r="D23" s="1346">
        <f t="shared" si="28"/>
        <v>0</v>
      </c>
      <c r="E23" s="1349"/>
      <c r="F23" s="1346">
        <f t="shared" si="29"/>
        <v>0</v>
      </c>
      <c r="G23" s="896">
        <v>0.5</v>
      </c>
      <c r="H23" s="20">
        <f t="shared" si="30"/>
        <v>0.5</v>
      </c>
      <c r="I23" s="896"/>
      <c r="J23" s="20">
        <f t="shared" si="31"/>
        <v>0</v>
      </c>
      <c r="K23" s="896"/>
      <c r="L23" s="20">
        <f t="shared" si="32"/>
        <v>0</v>
      </c>
      <c r="M23" s="103">
        <f t="shared" si="33"/>
        <v>0.5</v>
      </c>
      <c r="N23" s="275">
        <f t="shared" si="34"/>
        <v>0.16666666666666666</v>
      </c>
      <c r="O23" s="896"/>
      <c r="P23" s="20">
        <f t="shared" si="35"/>
        <v>0</v>
      </c>
      <c r="Q23" s="896"/>
      <c r="R23" s="20">
        <f t="shared" si="36"/>
        <v>0</v>
      </c>
      <c r="S23" s="83"/>
      <c r="T23" s="20">
        <f t="shared" si="37"/>
        <v>0</v>
      </c>
      <c r="U23" s="1054"/>
      <c r="V23" s="1054"/>
      <c r="W23" s="1054"/>
      <c r="X23" s="1054"/>
      <c r="Y23" s="1054"/>
      <c r="Z23" s="1054"/>
      <c r="AA23" s="103">
        <f t="shared" si="38"/>
        <v>0</v>
      </c>
      <c r="AB23" s="275">
        <f t="shared" si="39"/>
        <v>0</v>
      </c>
      <c r="AC23" s="1288">
        <v>0.5</v>
      </c>
      <c r="AD23" s="1291">
        <f t="shared" si="40"/>
        <v>0.5</v>
      </c>
    </row>
    <row r="24" spans="1:30" hidden="1" x14ac:dyDescent="0.25">
      <c r="A24" s="2" t="s">
        <v>50</v>
      </c>
      <c r="B24" s="111">
        <v>1</v>
      </c>
      <c r="C24" s="1345"/>
      <c r="D24" s="1346">
        <f t="shared" si="28"/>
        <v>0</v>
      </c>
      <c r="E24" s="1345"/>
      <c r="F24" s="1346">
        <f t="shared" si="29"/>
        <v>0</v>
      </c>
      <c r="G24" s="891"/>
      <c r="H24" s="20">
        <f t="shared" si="30"/>
        <v>0</v>
      </c>
      <c r="I24" s="4"/>
      <c r="J24" s="20">
        <f t="shared" si="31"/>
        <v>0</v>
      </c>
      <c r="K24" s="4"/>
      <c r="L24" s="20">
        <f t="shared" si="32"/>
        <v>0</v>
      </c>
      <c r="M24" s="103">
        <f t="shared" si="33"/>
        <v>0</v>
      </c>
      <c r="N24" s="275">
        <f t="shared" si="34"/>
        <v>0</v>
      </c>
      <c r="O24" s="4"/>
      <c r="P24" s="20">
        <f t="shared" si="35"/>
        <v>0</v>
      </c>
      <c r="Q24" s="4"/>
      <c r="R24" s="20">
        <f t="shared" si="36"/>
        <v>0</v>
      </c>
      <c r="S24" s="4"/>
      <c r="T24" s="20">
        <f t="shared" si="37"/>
        <v>0</v>
      </c>
      <c r="U24" s="1054"/>
      <c r="V24" s="1054"/>
      <c r="W24" s="1054"/>
      <c r="X24" s="1054"/>
      <c r="Y24" s="1054"/>
      <c r="Z24" s="1054"/>
      <c r="AA24" s="103">
        <f t="shared" si="38"/>
        <v>0</v>
      </c>
      <c r="AB24" s="275">
        <f t="shared" si="39"/>
        <v>0</v>
      </c>
      <c r="AC24" s="1285"/>
      <c r="AD24" s="1291">
        <f t="shared" si="40"/>
        <v>0</v>
      </c>
    </row>
    <row r="25" spans="1:30" hidden="1" x14ac:dyDescent="0.25">
      <c r="A25" s="2" t="s">
        <v>23</v>
      </c>
      <c r="B25" s="111">
        <v>2</v>
      </c>
      <c r="C25" s="1345"/>
      <c r="D25" s="1346">
        <f t="shared" si="28"/>
        <v>0</v>
      </c>
      <c r="E25" s="1354"/>
      <c r="F25" s="1346">
        <f t="shared" si="29"/>
        <v>0</v>
      </c>
      <c r="G25" s="891">
        <v>1</v>
      </c>
      <c r="H25" s="20">
        <f t="shared" si="30"/>
        <v>0.5</v>
      </c>
      <c r="I25" s="4"/>
      <c r="J25" s="20">
        <f t="shared" si="31"/>
        <v>0</v>
      </c>
      <c r="K25" s="4"/>
      <c r="L25" s="20">
        <f t="shared" si="32"/>
        <v>0</v>
      </c>
      <c r="M25" s="103">
        <f t="shared" si="33"/>
        <v>1</v>
      </c>
      <c r="N25" s="275">
        <f t="shared" si="34"/>
        <v>0.16666666666666666</v>
      </c>
      <c r="O25" s="4"/>
      <c r="P25" s="20">
        <f t="shared" si="35"/>
        <v>0</v>
      </c>
      <c r="Q25" s="4"/>
      <c r="R25" s="20">
        <f t="shared" si="36"/>
        <v>0</v>
      </c>
      <c r="S25" s="922"/>
      <c r="T25" s="20">
        <f t="shared" si="37"/>
        <v>0</v>
      </c>
      <c r="U25" s="1054"/>
      <c r="V25" s="1054"/>
      <c r="W25" s="1054"/>
      <c r="X25" s="1054"/>
      <c r="Y25" s="1054"/>
      <c r="Z25" s="1054"/>
      <c r="AA25" s="103">
        <f t="shared" si="38"/>
        <v>0</v>
      </c>
      <c r="AB25" s="275">
        <f t="shared" si="39"/>
        <v>0</v>
      </c>
      <c r="AC25" s="1285">
        <v>1</v>
      </c>
      <c r="AD25" s="1291">
        <f t="shared" si="40"/>
        <v>0.5</v>
      </c>
    </row>
    <row r="26" spans="1:30" hidden="1" x14ac:dyDescent="0.25">
      <c r="A26" s="2" t="s">
        <v>210</v>
      </c>
      <c r="B26" s="111">
        <v>1</v>
      </c>
      <c r="C26" s="1345"/>
      <c r="D26" s="1346">
        <f t="shared" si="28"/>
        <v>0</v>
      </c>
      <c r="E26" s="1349"/>
      <c r="F26" s="1346">
        <f t="shared" si="29"/>
        <v>0</v>
      </c>
      <c r="G26" s="891">
        <v>1</v>
      </c>
      <c r="H26" s="20">
        <f t="shared" si="30"/>
        <v>1</v>
      </c>
      <c r="I26" s="4"/>
      <c r="J26" s="20">
        <f t="shared" si="31"/>
        <v>0</v>
      </c>
      <c r="K26" s="4"/>
      <c r="L26" s="20">
        <f t="shared" si="32"/>
        <v>0</v>
      </c>
      <c r="M26" s="103">
        <f t="shared" si="33"/>
        <v>1</v>
      </c>
      <c r="N26" s="275">
        <f t="shared" si="34"/>
        <v>0.33333333333333331</v>
      </c>
      <c r="O26" s="4"/>
      <c r="P26" s="20">
        <f t="shared" si="35"/>
        <v>0</v>
      </c>
      <c r="Q26" s="4"/>
      <c r="R26" s="20">
        <f t="shared" si="36"/>
        <v>0</v>
      </c>
      <c r="S26" s="83"/>
      <c r="T26" s="20">
        <f t="shared" si="37"/>
        <v>0</v>
      </c>
      <c r="U26" s="1054"/>
      <c r="V26" s="1054"/>
      <c r="W26" s="1054"/>
      <c r="X26" s="1054"/>
      <c r="Y26" s="1054"/>
      <c r="Z26" s="1054"/>
      <c r="AA26" s="103">
        <f t="shared" si="38"/>
        <v>0</v>
      </c>
      <c r="AB26" s="275">
        <f t="shared" si="39"/>
        <v>0</v>
      </c>
      <c r="AC26" s="1285">
        <v>1</v>
      </c>
      <c r="AD26" s="1291">
        <f t="shared" si="40"/>
        <v>1</v>
      </c>
    </row>
    <row r="27" spans="1:30" hidden="1" x14ac:dyDescent="0.25">
      <c r="A27" s="2" t="s">
        <v>24</v>
      </c>
      <c r="B27" s="111">
        <v>1</v>
      </c>
      <c r="C27" s="1345"/>
      <c r="D27" s="1346">
        <f t="shared" si="28"/>
        <v>0</v>
      </c>
      <c r="E27" s="1345"/>
      <c r="F27" s="1346">
        <f t="shared" si="29"/>
        <v>0</v>
      </c>
      <c r="G27" s="891">
        <v>1</v>
      </c>
      <c r="H27" s="20">
        <f t="shared" si="30"/>
        <v>1</v>
      </c>
      <c r="I27" s="4"/>
      <c r="J27" s="20">
        <f t="shared" si="31"/>
        <v>0</v>
      </c>
      <c r="K27" s="4"/>
      <c r="L27" s="20">
        <f t="shared" si="32"/>
        <v>0</v>
      </c>
      <c r="M27" s="103">
        <f t="shared" si="33"/>
        <v>1</v>
      </c>
      <c r="N27" s="275">
        <f t="shared" si="34"/>
        <v>0.33333333333333331</v>
      </c>
      <c r="O27" s="4"/>
      <c r="P27" s="20">
        <f t="shared" si="35"/>
        <v>0</v>
      </c>
      <c r="Q27" s="4"/>
      <c r="R27" s="20">
        <f t="shared" si="36"/>
        <v>0</v>
      </c>
      <c r="S27" s="4"/>
      <c r="T27" s="20">
        <f t="shared" si="37"/>
        <v>0</v>
      </c>
      <c r="U27" s="1054"/>
      <c r="V27" s="1054"/>
      <c r="W27" s="1054"/>
      <c r="X27" s="1054"/>
      <c r="Y27" s="1054"/>
      <c r="Z27" s="1054"/>
      <c r="AA27" s="103">
        <f t="shared" si="38"/>
        <v>0</v>
      </c>
      <c r="AB27" s="275">
        <f t="shared" si="39"/>
        <v>0</v>
      </c>
      <c r="AC27" s="1285">
        <v>1</v>
      </c>
      <c r="AD27" s="1291">
        <f t="shared" si="40"/>
        <v>1</v>
      </c>
    </row>
    <row r="28" spans="1:30" hidden="1" x14ac:dyDescent="0.25">
      <c r="A28" s="2" t="s">
        <v>25</v>
      </c>
      <c r="B28" s="111">
        <v>5</v>
      </c>
      <c r="C28" s="1349"/>
      <c r="D28" s="1346">
        <f t="shared" si="28"/>
        <v>0</v>
      </c>
      <c r="E28" s="1349"/>
      <c r="F28" s="1346">
        <f t="shared" si="29"/>
        <v>0</v>
      </c>
      <c r="G28" s="891">
        <v>5</v>
      </c>
      <c r="H28" s="20">
        <f t="shared" si="30"/>
        <v>1</v>
      </c>
      <c r="I28" s="891"/>
      <c r="J28" s="20">
        <f t="shared" si="31"/>
        <v>0</v>
      </c>
      <c r="K28" s="891"/>
      <c r="L28" s="20">
        <f t="shared" si="32"/>
        <v>0</v>
      </c>
      <c r="M28" s="103">
        <f t="shared" si="33"/>
        <v>5</v>
      </c>
      <c r="N28" s="275">
        <f t="shared" si="34"/>
        <v>0.33333333333333331</v>
      </c>
      <c r="O28" s="896"/>
      <c r="P28" s="20">
        <f t="shared" si="35"/>
        <v>0</v>
      </c>
      <c r="Q28" s="896"/>
      <c r="R28" s="20">
        <f t="shared" si="36"/>
        <v>0</v>
      </c>
      <c r="S28" s="83"/>
      <c r="T28" s="20">
        <f t="shared" si="37"/>
        <v>0</v>
      </c>
      <c r="U28" s="1054"/>
      <c r="V28" s="1054"/>
      <c r="W28" s="1054"/>
      <c r="X28" s="1054"/>
      <c r="Y28" s="1054"/>
      <c r="Z28" s="1054"/>
      <c r="AA28" s="103">
        <f t="shared" si="38"/>
        <v>0</v>
      </c>
      <c r="AB28" s="275">
        <f t="shared" si="39"/>
        <v>0</v>
      </c>
      <c r="AC28" s="1285">
        <v>5</v>
      </c>
      <c r="AD28" s="1291">
        <f t="shared" si="40"/>
        <v>1</v>
      </c>
    </row>
    <row r="29" spans="1:30" hidden="1" x14ac:dyDescent="0.25">
      <c r="A29" s="2" t="s">
        <v>46</v>
      </c>
      <c r="B29" s="124">
        <v>1</v>
      </c>
      <c r="C29" s="1345"/>
      <c r="D29" s="1346">
        <f t="shared" si="28"/>
        <v>0</v>
      </c>
      <c r="E29" s="1345"/>
      <c r="F29" s="1346">
        <f t="shared" si="29"/>
        <v>0</v>
      </c>
      <c r="G29" s="891">
        <v>0</v>
      </c>
      <c r="H29" s="20">
        <f t="shared" si="30"/>
        <v>0</v>
      </c>
      <c r="I29" s="4"/>
      <c r="J29" s="20">
        <f t="shared" si="31"/>
        <v>0</v>
      </c>
      <c r="K29" s="4"/>
      <c r="L29" s="20">
        <f t="shared" si="32"/>
        <v>0</v>
      </c>
      <c r="M29" s="103">
        <f t="shared" si="33"/>
        <v>0</v>
      </c>
      <c r="N29" s="275">
        <f t="shared" si="34"/>
        <v>0</v>
      </c>
      <c r="O29" s="4"/>
      <c r="P29" s="20">
        <f t="shared" si="35"/>
        <v>0</v>
      </c>
      <c r="Q29" s="4"/>
      <c r="R29" s="20">
        <f t="shared" si="36"/>
        <v>0</v>
      </c>
      <c r="S29" s="4"/>
      <c r="T29" s="20">
        <f t="shared" si="37"/>
        <v>0</v>
      </c>
      <c r="U29" s="1054"/>
      <c r="V29" s="1054"/>
      <c r="W29" s="1054"/>
      <c r="X29" s="1054"/>
      <c r="Y29" s="1054"/>
      <c r="Z29" s="1054"/>
      <c r="AA29" s="103">
        <f t="shared" si="38"/>
        <v>0</v>
      </c>
      <c r="AB29" s="275">
        <f t="shared" si="39"/>
        <v>0</v>
      </c>
      <c r="AC29" s="1285">
        <v>0</v>
      </c>
      <c r="AD29" s="1291">
        <f t="shared" si="40"/>
        <v>0</v>
      </c>
    </row>
    <row r="30" spans="1:30" hidden="1" x14ac:dyDescent="0.25">
      <c r="A30" s="2" t="s">
        <v>26</v>
      </c>
      <c r="B30" s="111">
        <v>1</v>
      </c>
      <c r="C30" s="1345"/>
      <c r="D30" s="1346">
        <f t="shared" si="28"/>
        <v>0</v>
      </c>
      <c r="E30" s="1345"/>
      <c r="F30" s="1346">
        <f t="shared" si="29"/>
        <v>0</v>
      </c>
      <c r="G30" s="891">
        <v>1</v>
      </c>
      <c r="H30" s="20">
        <f t="shared" si="30"/>
        <v>1</v>
      </c>
      <c r="I30" s="4"/>
      <c r="J30" s="20">
        <f t="shared" si="31"/>
        <v>0</v>
      </c>
      <c r="K30" s="4"/>
      <c r="L30" s="20">
        <f t="shared" si="32"/>
        <v>0</v>
      </c>
      <c r="M30" s="103">
        <f t="shared" si="33"/>
        <v>1</v>
      </c>
      <c r="N30" s="275">
        <f t="shared" si="34"/>
        <v>0.33333333333333331</v>
      </c>
      <c r="O30" s="4"/>
      <c r="P30" s="20">
        <f t="shared" si="35"/>
        <v>0</v>
      </c>
      <c r="Q30" s="4"/>
      <c r="R30" s="20">
        <f t="shared" si="36"/>
        <v>0</v>
      </c>
      <c r="S30" s="4"/>
      <c r="T30" s="20">
        <f t="shared" si="37"/>
        <v>0</v>
      </c>
      <c r="U30" s="1054"/>
      <c r="V30" s="1054"/>
      <c r="W30" s="1054"/>
      <c r="X30" s="1054"/>
      <c r="Y30" s="1054"/>
      <c r="Z30" s="1054"/>
      <c r="AA30" s="103">
        <f t="shared" si="38"/>
        <v>0</v>
      </c>
      <c r="AB30" s="275">
        <f t="shared" si="39"/>
        <v>0</v>
      </c>
      <c r="AC30" s="1285">
        <v>1</v>
      </c>
      <c r="AD30" s="1291">
        <f t="shared" si="40"/>
        <v>1</v>
      </c>
    </row>
    <row r="31" spans="1:30" hidden="1" x14ac:dyDescent="0.25">
      <c r="A31" s="2" t="s">
        <v>34</v>
      </c>
      <c r="B31" s="111">
        <v>1</v>
      </c>
      <c r="C31" s="1345"/>
      <c r="D31" s="1346">
        <f t="shared" si="28"/>
        <v>0</v>
      </c>
      <c r="E31" s="1354"/>
      <c r="F31" s="1346">
        <f t="shared" si="29"/>
        <v>0</v>
      </c>
      <c r="G31" s="891">
        <v>1</v>
      </c>
      <c r="H31" s="20">
        <f t="shared" si="30"/>
        <v>1</v>
      </c>
      <c r="I31" s="4"/>
      <c r="J31" s="20">
        <f t="shared" si="31"/>
        <v>0</v>
      </c>
      <c r="K31" s="4"/>
      <c r="L31" s="20">
        <f t="shared" si="32"/>
        <v>0</v>
      </c>
      <c r="M31" s="103">
        <f t="shared" si="33"/>
        <v>1</v>
      </c>
      <c r="N31" s="275">
        <f t="shared" si="34"/>
        <v>0.33333333333333331</v>
      </c>
      <c r="O31" s="4"/>
      <c r="P31" s="20">
        <f t="shared" si="35"/>
        <v>0</v>
      </c>
      <c r="Q31" s="4"/>
      <c r="R31" s="20">
        <f t="shared" si="36"/>
        <v>0</v>
      </c>
      <c r="S31" s="922"/>
      <c r="T31" s="20">
        <f t="shared" si="37"/>
        <v>0</v>
      </c>
      <c r="U31" s="1054"/>
      <c r="V31" s="1054"/>
      <c r="W31" s="1054"/>
      <c r="X31" s="1054"/>
      <c r="Y31" s="1054"/>
      <c r="Z31" s="1054"/>
      <c r="AA31" s="103">
        <f t="shared" si="38"/>
        <v>0</v>
      </c>
      <c r="AB31" s="275">
        <f t="shared" si="39"/>
        <v>0</v>
      </c>
      <c r="AC31" s="1285">
        <v>1</v>
      </c>
      <c r="AD31" s="1291">
        <f t="shared" si="40"/>
        <v>1</v>
      </c>
    </row>
    <row r="32" spans="1:30" hidden="1" x14ac:dyDescent="0.25">
      <c r="A32" s="515" t="s">
        <v>51</v>
      </c>
      <c r="B32" s="86">
        <v>1</v>
      </c>
      <c r="C32" s="1350"/>
      <c r="D32" s="1351">
        <f t="shared" si="28"/>
        <v>0</v>
      </c>
      <c r="E32" s="1350"/>
      <c r="F32" s="1351">
        <f t="shared" si="29"/>
        <v>0</v>
      </c>
      <c r="G32" s="891">
        <v>0</v>
      </c>
      <c r="H32" s="88">
        <f t="shared" si="30"/>
        <v>0</v>
      </c>
      <c r="I32" s="87"/>
      <c r="J32" s="88">
        <f t="shared" si="31"/>
        <v>0</v>
      </c>
      <c r="K32" s="87"/>
      <c r="L32" s="88">
        <f t="shared" si="32"/>
        <v>0</v>
      </c>
      <c r="M32" s="201">
        <f t="shared" si="33"/>
        <v>0</v>
      </c>
      <c r="N32" s="262">
        <f t="shared" si="34"/>
        <v>0</v>
      </c>
      <c r="O32" s="87"/>
      <c r="P32" s="88">
        <f t="shared" si="35"/>
        <v>0</v>
      </c>
      <c r="Q32" s="87"/>
      <c r="R32" s="88">
        <f t="shared" si="36"/>
        <v>0</v>
      </c>
      <c r="S32" s="87"/>
      <c r="T32" s="88">
        <f t="shared" si="37"/>
        <v>0</v>
      </c>
      <c r="U32" s="1055"/>
      <c r="V32" s="1055"/>
      <c r="W32" s="1055"/>
      <c r="X32" s="1055"/>
      <c r="Y32" s="1055"/>
      <c r="Z32" s="1055"/>
      <c r="AA32" s="201">
        <f t="shared" si="38"/>
        <v>0</v>
      </c>
      <c r="AB32" s="262">
        <f t="shared" si="39"/>
        <v>0</v>
      </c>
      <c r="AC32" s="1285">
        <v>0</v>
      </c>
      <c r="AD32" s="1292">
        <f t="shared" si="40"/>
        <v>0</v>
      </c>
    </row>
    <row r="33" spans="1:30" ht="15.75" hidden="1" thickBot="1" x14ac:dyDescent="0.3">
      <c r="A33" s="509" t="s">
        <v>7</v>
      </c>
      <c r="B33" s="510">
        <f>SUM(B20:B32)</f>
        <v>31</v>
      </c>
      <c r="C33" s="909">
        <f t="shared" ref="C33" si="41">SUM(C20:C32)</f>
        <v>0</v>
      </c>
      <c r="D33" s="952">
        <f t="shared" si="28"/>
        <v>0</v>
      </c>
      <c r="E33" s="909">
        <f t="shared" ref="E33" si="42">SUM(E20:E32)</f>
        <v>0</v>
      </c>
      <c r="F33" s="952">
        <f t="shared" si="29"/>
        <v>0</v>
      </c>
      <c r="G33" s="511">
        <f>SUM(G20:G32)</f>
        <v>23</v>
      </c>
      <c r="H33" s="512">
        <f t="shared" si="30"/>
        <v>0.74193548387096775</v>
      </c>
      <c r="I33" s="511">
        <f>SUM(I20:I32)</f>
        <v>0</v>
      </c>
      <c r="J33" s="512">
        <f t="shared" si="31"/>
        <v>0</v>
      </c>
      <c r="K33" s="511">
        <f>SUM(K20:K32)</f>
        <v>0</v>
      </c>
      <c r="L33" s="512">
        <f t="shared" si="32"/>
        <v>0</v>
      </c>
      <c r="M33" s="500">
        <f t="shared" si="33"/>
        <v>23</v>
      </c>
      <c r="N33" s="513">
        <f t="shared" si="34"/>
        <v>0.24731182795698925</v>
      </c>
      <c r="O33" s="511">
        <f>SUM(O20:O32)</f>
        <v>0</v>
      </c>
      <c r="P33" s="512">
        <f t="shared" si="35"/>
        <v>0</v>
      </c>
      <c r="Q33" s="511">
        <f t="shared" ref="Q33" si="43">SUM(Q20:Q32)</f>
        <v>0</v>
      </c>
      <c r="R33" s="512">
        <f t="shared" si="36"/>
        <v>0</v>
      </c>
      <c r="S33" s="511">
        <f t="shared" ref="S33" si="44">SUM(S20:S32)</f>
        <v>0</v>
      </c>
      <c r="T33" s="512">
        <f t="shared" si="37"/>
        <v>0</v>
      </c>
      <c r="U33" s="952"/>
      <c r="V33" s="952"/>
      <c r="W33" s="952"/>
      <c r="X33" s="952"/>
      <c r="Y33" s="952"/>
      <c r="Z33" s="952"/>
      <c r="AA33" s="500">
        <f t="shared" si="38"/>
        <v>0</v>
      </c>
      <c r="AB33" s="513">
        <f t="shared" si="39"/>
        <v>0</v>
      </c>
      <c r="AC33" s="909">
        <f>SUM(AC20:AC32)</f>
        <v>23</v>
      </c>
      <c r="AD33" s="952">
        <f t="shared" si="40"/>
        <v>0.74193548387096775</v>
      </c>
    </row>
  </sheetData>
  <mergeCells count="4">
    <mergeCell ref="A2:Q2"/>
    <mergeCell ref="A3:Q3"/>
    <mergeCell ref="A18:AB18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AF27"/>
  <sheetViews>
    <sheetView showGridLines="0" zoomScale="96" zoomScaleNormal="96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4" customWidth="1"/>
    <col min="3" max="3" width="7.5703125" bestFit="1" customWidth="1"/>
    <col min="4" max="4" width="7.85546875" bestFit="1" customWidth="1"/>
    <col min="5" max="5" width="7.28515625" bestFit="1" customWidth="1"/>
    <col min="6" max="6" width="7.85546875" bestFit="1" customWidth="1"/>
    <col min="7" max="7" width="8" bestFit="1" customWidth="1"/>
    <col min="8" max="8" width="7.85546875" bestFit="1" customWidth="1"/>
    <col min="9" max="9" width="7.7109375" bestFit="1" customWidth="1"/>
    <col min="10" max="10" width="7.85546875" bestFit="1" customWidth="1"/>
    <col min="11" max="11" width="7.28515625" bestFit="1" customWidth="1"/>
    <col min="12" max="12" width="7.85546875" bestFit="1" customWidth="1"/>
    <col min="13" max="13" width="10" hidden="1" customWidth="1"/>
    <col min="14" max="14" width="8.85546875" hidden="1" customWidth="1"/>
    <col min="15" max="15" width="7.5703125" bestFit="1" customWidth="1"/>
    <col min="16" max="16" width="7.85546875" bestFit="1" customWidth="1"/>
    <col min="17" max="17" width="7.42578125" bestFit="1" customWidth="1"/>
    <col min="18" max="20" width="7.85546875" bestFit="1" customWidth="1"/>
    <col min="21" max="21" width="10.140625" hidden="1" customWidth="1"/>
    <col min="22" max="22" width="0" hidden="1" customWidth="1"/>
    <col min="23" max="23" width="7.42578125" bestFit="1" customWidth="1"/>
    <col min="24" max="24" width="7.85546875" bestFit="1" customWidth="1"/>
    <col min="25" max="25" width="7.7109375" bestFit="1" customWidth="1"/>
    <col min="26" max="26" width="7.85546875" bestFit="1" customWidth="1"/>
    <col min="27" max="27" width="10" customWidth="1"/>
    <col min="28" max="28" width="7.85546875" bestFit="1" customWidth="1"/>
    <col min="29" max="29" width="7.42578125" bestFit="1" customWidth="1"/>
    <col min="30" max="30" width="7.85546875" bestFit="1" customWidth="1"/>
    <col min="31" max="31" width="10.85546875" hidden="1" customWidth="1"/>
    <col min="32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518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91</v>
      </c>
      <c r="B7" s="5">
        <f>3*132</f>
        <v>396</v>
      </c>
      <c r="C7" s="1345">
        <v>345</v>
      </c>
      <c r="D7" s="1346">
        <f t="shared" ref="D7:D14" si="0">C7/$B7</f>
        <v>0.87121212121212122</v>
      </c>
      <c r="E7" s="1345">
        <v>382</v>
      </c>
      <c r="F7" s="1346">
        <f t="shared" ref="F7:F14" si="1">E7/$B7</f>
        <v>0.96464646464646464</v>
      </c>
      <c r="G7" s="891">
        <v>408</v>
      </c>
      <c r="H7" s="20">
        <f t="shared" ref="H7:H14" si="2">G7/$B7</f>
        <v>1.0303030303030303</v>
      </c>
      <c r="I7" s="891">
        <v>383</v>
      </c>
      <c r="J7" s="20">
        <f t="shared" ref="J7:J14" si="3">I7/$B7</f>
        <v>0.96717171717171713</v>
      </c>
      <c r="K7" s="891">
        <v>450</v>
      </c>
      <c r="L7" s="20">
        <f t="shared" ref="L7:L14" si="4">K7/$B7</f>
        <v>1.1363636363636365</v>
      </c>
      <c r="M7" s="103">
        <f>SUM(G7,I7,K7)</f>
        <v>1241</v>
      </c>
      <c r="N7" s="275">
        <f t="shared" ref="N7:N13" si="5">M7/($B7*3)</f>
        <v>1.0446127946127945</v>
      </c>
      <c r="O7" s="891">
        <v>281</v>
      </c>
      <c r="P7" s="20">
        <f t="shared" ref="P7:P14" si="6">O7/$B7</f>
        <v>0.70959595959595956</v>
      </c>
      <c r="Q7" s="891">
        <v>385</v>
      </c>
      <c r="R7" s="20">
        <f t="shared" ref="R7:R14" si="7">Q7/$B7</f>
        <v>0.97222222222222221</v>
      </c>
      <c r="S7" s="891">
        <v>431</v>
      </c>
      <c r="T7" s="20">
        <f t="shared" ref="T7:T14" si="8">S7/$B7</f>
        <v>1.0883838383838385</v>
      </c>
      <c r="U7" s="103">
        <f t="shared" ref="U7:U14" si="9">SUM(O7,Q7,S7)</f>
        <v>1097</v>
      </c>
      <c r="V7" s="275">
        <f t="shared" ref="V7:V14" si="10">U7/($B7*3)</f>
        <v>0.92340067340067344</v>
      </c>
      <c r="W7" s="890">
        <v>345</v>
      </c>
      <c r="X7" s="70">
        <f t="shared" ref="X7" si="11">W7/$B7</f>
        <v>0.87121212121212122</v>
      </c>
      <c r="Y7" s="890">
        <v>307</v>
      </c>
      <c r="Z7" s="70">
        <f t="shared" ref="Z7:AB7" si="12">Y7/$B7</f>
        <v>0.7752525252525253</v>
      </c>
      <c r="AA7" s="890">
        <v>393</v>
      </c>
      <c r="AB7" s="70">
        <f t="shared" si="12"/>
        <v>0.99242424242424243</v>
      </c>
      <c r="AC7" s="1302">
        <v>390</v>
      </c>
      <c r="AD7" s="1291">
        <f t="shared" ref="AD7:AD14" si="13">AC7/$B7</f>
        <v>0.98484848484848486</v>
      </c>
      <c r="AE7" s="101">
        <f>SUM(W7,Y7,AA7)</f>
        <v>1045</v>
      </c>
      <c r="AF7" s="175">
        <f t="shared" ref="AF7" si="14">AE7/($B7*3)</f>
        <v>0.87962962962962965</v>
      </c>
    </row>
    <row r="8" spans="1:32" x14ac:dyDescent="0.25">
      <c r="A8" s="2" t="s">
        <v>85</v>
      </c>
      <c r="B8" s="5">
        <v>176</v>
      </c>
      <c r="C8" s="1345">
        <v>75</v>
      </c>
      <c r="D8" s="1346">
        <f t="shared" si="0"/>
        <v>0.42613636363636365</v>
      </c>
      <c r="E8" s="1345">
        <v>142</v>
      </c>
      <c r="F8" s="1346">
        <f t="shared" si="1"/>
        <v>0.80681818181818177</v>
      </c>
      <c r="G8" s="891">
        <v>236</v>
      </c>
      <c r="H8" s="20">
        <f t="shared" si="2"/>
        <v>1.3409090909090908</v>
      </c>
      <c r="I8" s="891">
        <v>145</v>
      </c>
      <c r="J8" s="20">
        <f t="shared" si="3"/>
        <v>0.82386363636363635</v>
      </c>
      <c r="K8" s="891">
        <v>212</v>
      </c>
      <c r="L8" s="20">
        <f t="shared" si="4"/>
        <v>1.2045454545454546</v>
      </c>
      <c r="M8" s="103">
        <f>SUM(G8,I8,K8)</f>
        <v>593</v>
      </c>
      <c r="N8" s="275">
        <f t="shared" si="5"/>
        <v>1.1231060606060606</v>
      </c>
      <c r="O8" s="891">
        <v>178</v>
      </c>
      <c r="P8" s="20">
        <f t="shared" si="6"/>
        <v>1.0113636363636365</v>
      </c>
      <c r="Q8" s="891">
        <v>175</v>
      </c>
      <c r="R8" s="20">
        <f t="shared" si="7"/>
        <v>0.99431818181818177</v>
      </c>
      <c r="S8" s="891">
        <v>214</v>
      </c>
      <c r="T8" s="20">
        <f t="shared" si="8"/>
        <v>1.2159090909090908</v>
      </c>
      <c r="U8" s="103">
        <f t="shared" si="9"/>
        <v>567</v>
      </c>
      <c r="V8" s="275">
        <f t="shared" si="10"/>
        <v>1.0738636363636365</v>
      </c>
      <c r="W8" s="890">
        <v>119</v>
      </c>
      <c r="X8" s="70">
        <f t="shared" ref="X8:X13" si="15">W8/$B8</f>
        <v>0.67613636363636365</v>
      </c>
      <c r="Y8" s="890">
        <v>160</v>
      </c>
      <c r="Z8" s="70">
        <f t="shared" ref="Z8:Z13" si="16">Y8/$B8</f>
        <v>0.90909090909090906</v>
      </c>
      <c r="AA8" s="890">
        <v>181</v>
      </c>
      <c r="AB8" s="70">
        <f t="shared" ref="AB8:AB13" si="17">AA8/$B8</f>
        <v>1.0284090909090908</v>
      </c>
      <c r="AC8" s="1302">
        <v>125</v>
      </c>
      <c r="AD8" s="1291">
        <f t="shared" si="13"/>
        <v>0.71022727272727271</v>
      </c>
      <c r="AE8" s="101">
        <f t="shared" ref="AE8:AE14" si="18">SUM(W8,Y8,AA8)</f>
        <v>460</v>
      </c>
      <c r="AF8" s="175">
        <f t="shared" ref="AF8:AF14" si="19">AE8/($B8*3)</f>
        <v>0.87121212121212122</v>
      </c>
    </row>
    <row r="9" spans="1:32" x14ac:dyDescent="0.25">
      <c r="A9" s="2" t="s">
        <v>86</v>
      </c>
      <c r="B9" s="5">
        <v>264</v>
      </c>
      <c r="C9" s="1345">
        <v>342</v>
      </c>
      <c r="D9" s="1346">
        <f t="shared" si="0"/>
        <v>1.2954545454545454</v>
      </c>
      <c r="E9" s="1345">
        <v>335</v>
      </c>
      <c r="F9" s="1346">
        <f t="shared" si="1"/>
        <v>1.268939393939394</v>
      </c>
      <c r="G9" s="891">
        <v>381</v>
      </c>
      <c r="H9" s="20">
        <f t="shared" si="2"/>
        <v>1.4431818181818181</v>
      </c>
      <c r="I9" s="891">
        <v>308</v>
      </c>
      <c r="J9" s="20">
        <f t="shared" si="3"/>
        <v>1.1666666666666667</v>
      </c>
      <c r="K9" s="891">
        <v>218</v>
      </c>
      <c r="L9" s="20">
        <f t="shared" si="4"/>
        <v>0.8257575757575758</v>
      </c>
      <c r="M9" s="103">
        <f>SUM(G9,I9,K9)</f>
        <v>907</v>
      </c>
      <c r="N9" s="275">
        <f t="shared" si="5"/>
        <v>1.1452020202020201</v>
      </c>
      <c r="O9" s="891">
        <v>330</v>
      </c>
      <c r="P9" s="20">
        <f t="shared" si="6"/>
        <v>1.25</v>
      </c>
      <c r="Q9" s="891">
        <v>322</v>
      </c>
      <c r="R9" s="20">
        <f t="shared" si="7"/>
        <v>1.2196969696969697</v>
      </c>
      <c r="S9" s="891">
        <v>255</v>
      </c>
      <c r="T9" s="20">
        <f t="shared" si="8"/>
        <v>0.96590909090909094</v>
      </c>
      <c r="U9" s="103">
        <f t="shared" si="9"/>
        <v>907</v>
      </c>
      <c r="V9" s="275">
        <f t="shared" si="10"/>
        <v>1.1452020202020201</v>
      </c>
      <c r="W9" s="890">
        <v>262</v>
      </c>
      <c r="X9" s="70">
        <f t="shared" si="15"/>
        <v>0.99242424242424243</v>
      </c>
      <c r="Y9" s="890">
        <v>242</v>
      </c>
      <c r="Z9" s="70">
        <f t="shared" si="16"/>
        <v>0.91666666666666663</v>
      </c>
      <c r="AA9" s="890">
        <v>224</v>
      </c>
      <c r="AB9" s="70">
        <f t="shared" si="17"/>
        <v>0.84848484848484851</v>
      </c>
      <c r="AC9" s="1302">
        <v>247</v>
      </c>
      <c r="AD9" s="1291">
        <f t="shared" si="13"/>
        <v>0.93560606060606055</v>
      </c>
      <c r="AE9" s="101">
        <f t="shared" si="18"/>
        <v>728</v>
      </c>
      <c r="AF9" s="175">
        <f t="shared" si="19"/>
        <v>0.91919191919191923</v>
      </c>
    </row>
    <row r="10" spans="1:32" x14ac:dyDescent="0.25">
      <c r="A10" s="2" t="s">
        <v>87</v>
      </c>
      <c r="B10" s="5">
        <v>100</v>
      </c>
      <c r="C10" s="1345">
        <v>132</v>
      </c>
      <c r="D10" s="1346">
        <f t="shared" si="0"/>
        <v>1.32</v>
      </c>
      <c r="E10" s="1345">
        <v>137</v>
      </c>
      <c r="F10" s="1346">
        <f t="shared" si="1"/>
        <v>1.37</v>
      </c>
      <c r="G10" s="891">
        <v>127</v>
      </c>
      <c r="H10" s="20">
        <f t="shared" si="2"/>
        <v>1.27</v>
      </c>
      <c r="I10" s="891">
        <v>117</v>
      </c>
      <c r="J10" s="20">
        <f t="shared" si="3"/>
        <v>1.17</v>
      </c>
      <c r="K10" s="891">
        <v>136</v>
      </c>
      <c r="L10" s="20">
        <f t="shared" si="4"/>
        <v>1.36</v>
      </c>
      <c r="M10" s="103">
        <f>SUM(G10,I10,K10)</f>
        <v>380</v>
      </c>
      <c r="N10" s="275">
        <f t="shared" si="5"/>
        <v>1.2666666666666666</v>
      </c>
      <c r="O10" s="891">
        <v>51</v>
      </c>
      <c r="P10" s="20">
        <f t="shared" si="6"/>
        <v>0.51</v>
      </c>
      <c r="Q10" s="891">
        <v>124</v>
      </c>
      <c r="R10" s="20">
        <f t="shared" si="7"/>
        <v>1.24</v>
      </c>
      <c r="S10" s="891">
        <v>120</v>
      </c>
      <c r="T10" s="20">
        <f t="shared" si="8"/>
        <v>1.2</v>
      </c>
      <c r="U10" s="103">
        <f t="shared" si="9"/>
        <v>295</v>
      </c>
      <c r="V10" s="275">
        <f t="shared" si="10"/>
        <v>0.98333333333333328</v>
      </c>
      <c r="W10" s="890">
        <v>131</v>
      </c>
      <c r="X10" s="70">
        <f t="shared" si="15"/>
        <v>1.31</v>
      </c>
      <c r="Y10" s="890">
        <v>116</v>
      </c>
      <c r="Z10" s="70">
        <f t="shared" si="16"/>
        <v>1.1599999999999999</v>
      </c>
      <c r="AA10" s="890">
        <v>139</v>
      </c>
      <c r="AB10" s="70">
        <f t="shared" si="17"/>
        <v>1.39</v>
      </c>
      <c r="AC10" s="1302">
        <v>145</v>
      </c>
      <c r="AD10" s="1291">
        <f t="shared" si="13"/>
        <v>1.45</v>
      </c>
      <c r="AE10" s="101">
        <f t="shared" si="18"/>
        <v>386</v>
      </c>
      <c r="AF10" s="175">
        <f t="shared" si="19"/>
        <v>1.2866666666666666</v>
      </c>
    </row>
    <row r="11" spans="1:32" x14ac:dyDescent="0.25">
      <c r="A11" s="2" t="s">
        <v>88</v>
      </c>
      <c r="B11" s="5">
        <v>100</v>
      </c>
      <c r="C11" s="1345">
        <v>125</v>
      </c>
      <c r="D11" s="1346">
        <f t="shared" si="0"/>
        <v>1.25</v>
      </c>
      <c r="E11" s="1345">
        <v>110</v>
      </c>
      <c r="F11" s="1346">
        <f t="shared" si="1"/>
        <v>1.1000000000000001</v>
      </c>
      <c r="G11" s="891">
        <v>122</v>
      </c>
      <c r="H11" s="20">
        <f t="shared" si="2"/>
        <v>1.22</v>
      </c>
      <c r="I11" s="891">
        <v>83</v>
      </c>
      <c r="J11" s="20">
        <f t="shared" si="3"/>
        <v>0.83</v>
      </c>
      <c r="K11" s="891">
        <v>128</v>
      </c>
      <c r="L11" s="20">
        <f t="shared" si="4"/>
        <v>1.28</v>
      </c>
      <c r="M11" s="103">
        <f>SUM(G11,I11,K11)</f>
        <v>333</v>
      </c>
      <c r="N11" s="275">
        <f t="shared" si="5"/>
        <v>1.1100000000000001</v>
      </c>
      <c r="O11" s="891">
        <v>116</v>
      </c>
      <c r="P11" s="20">
        <f t="shared" si="6"/>
        <v>1.1599999999999999</v>
      </c>
      <c r="Q11" s="891">
        <v>120</v>
      </c>
      <c r="R11" s="20">
        <f t="shared" si="7"/>
        <v>1.2</v>
      </c>
      <c r="S11" s="891">
        <v>1</v>
      </c>
      <c r="T11" s="20">
        <f t="shared" si="8"/>
        <v>0.01</v>
      </c>
      <c r="U11" s="103">
        <f t="shared" si="9"/>
        <v>237</v>
      </c>
      <c r="V11" s="275">
        <f t="shared" si="10"/>
        <v>0.79</v>
      </c>
      <c r="W11" s="890">
        <v>114</v>
      </c>
      <c r="X11" s="70">
        <f t="shared" si="15"/>
        <v>1.1399999999999999</v>
      </c>
      <c r="Y11" s="890">
        <v>106</v>
      </c>
      <c r="Z11" s="70">
        <f t="shared" si="16"/>
        <v>1.06</v>
      </c>
      <c r="AA11" s="890">
        <v>87</v>
      </c>
      <c r="AB11" s="70">
        <f t="shared" si="17"/>
        <v>0.87</v>
      </c>
      <c r="AC11" s="1302">
        <v>105</v>
      </c>
      <c r="AD11" s="1291">
        <f t="shared" si="13"/>
        <v>1.05</v>
      </c>
      <c r="AE11" s="101">
        <f t="shared" si="18"/>
        <v>307</v>
      </c>
      <c r="AF11" s="175">
        <f t="shared" si="19"/>
        <v>1.0233333333333334</v>
      </c>
    </row>
    <row r="12" spans="1:32" x14ac:dyDescent="0.25">
      <c r="A12" s="2" t="s">
        <v>89</v>
      </c>
      <c r="B12" s="5">
        <v>100</v>
      </c>
      <c r="C12" s="1345">
        <v>128</v>
      </c>
      <c r="D12" s="1346">
        <f t="shared" si="0"/>
        <v>1.28</v>
      </c>
      <c r="E12" s="1345">
        <v>100</v>
      </c>
      <c r="F12" s="1346">
        <f t="shared" si="1"/>
        <v>1</v>
      </c>
      <c r="G12" s="892">
        <v>104</v>
      </c>
      <c r="H12" s="20">
        <f t="shared" si="2"/>
        <v>1.04</v>
      </c>
      <c r="I12" s="892">
        <v>86</v>
      </c>
      <c r="J12" s="20">
        <f t="shared" si="3"/>
        <v>0.86</v>
      </c>
      <c r="K12" s="892">
        <v>100</v>
      </c>
      <c r="L12" s="20">
        <f t="shared" si="4"/>
        <v>1</v>
      </c>
      <c r="M12" s="103">
        <f t="shared" ref="M12:M14" si="20">SUM(G12,I12,K12)</f>
        <v>290</v>
      </c>
      <c r="N12" s="275">
        <f t="shared" si="5"/>
        <v>0.96666666666666667</v>
      </c>
      <c r="O12" s="892">
        <v>96</v>
      </c>
      <c r="P12" s="20">
        <f t="shared" si="6"/>
        <v>0.96</v>
      </c>
      <c r="Q12" s="892">
        <v>0</v>
      </c>
      <c r="R12" s="20">
        <f t="shared" si="7"/>
        <v>0</v>
      </c>
      <c r="S12" s="892">
        <v>85</v>
      </c>
      <c r="T12" s="20">
        <f t="shared" si="8"/>
        <v>0.85</v>
      </c>
      <c r="U12" s="103">
        <f t="shared" si="9"/>
        <v>181</v>
      </c>
      <c r="V12" s="275">
        <f t="shared" si="10"/>
        <v>0.60333333333333339</v>
      </c>
      <c r="W12" s="890">
        <v>87</v>
      </c>
      <c r="X12" s="70">
        <f t="shared" si="15"/>
        <v>0.87</v>
      </c>
      <c r="Y12" s="890">
        <v>86</v>
      </c>
      <c r="Z12" s="70">
        <f t="shared" si="16"/>
        <v>0.86</v>
      </c>
      <c r="AA12" s="890">
        <v>64</v>
      </c>
      <c r="AB12" s="70">
        <f t="shared" si="17"/>
        <v>0.64</v>
      </c>
      <c r="AC12" s="1298">
        <v>79</v>
      </c>
      <c r="AD12" s="1291">
        <f t="shared" si="13"/>
        <v>0.79</v>
      </c>
      <c r="AE12" s="101">
        <f t="shared" si="18"/>
        <v>237</v>
      </c>
      <c r="AF12" s="175">
        <f t="shared" si="19"/>
        <v>0.79</v>
      </c>
    </row>
    <row r="13" spans="1:32" ht="15.75" thickBot="1" x14ac:dyDescent="0.3">
      <c r="A13" s="1076" t="s">
        <v>90</v>
      </c>
      <c r="B13" s="1085">
        <v>100</v>
      </c>
      <c r="C13" s="1350">
        <v>75</v>
      </c>
      <c r="D13" s="1351">
        <f t="shared" si="0"/>
        <v>0.75</v>
      </c>
      <c r="E13" s="1355">
        <v>88</v>
      </c>
      <c r="F13" s="1351">
        <f t="shared" si="1"/>
        <v>0.88</v>
      </c>
      <c r="G13" s="1078">
        <v>102</v>
      </c>
      <c r="H13" s="1074">
        <f t="shared" si="2"/>
        <v>1.02</v>
      </c>
      <c r="I13" s="1078">
        <v>82</v>
      </c>
      <c r="J13" s="1074">
        <f t="shared" si="3"/>
        <v>0.82</v>
      </c>
      <c r="K13" s="1078">
        <v>90</v>
      </c>
      <c r="L13" s="1074">
        <f t="shared" si="4"/>
        <v>0.9</v>
      </c>
      <c r="M13" s="1079">
        <f>SUM(G13,I13,K13)</f>
        <v>274</v>
      </c>
      <c r="N13" s="1080">
        <f t="shared" si="5"/>
        <v>0.91333333333333333</v>
      </c>
      <c r="O13" s="1078">
        <v>73</v>
      </c>
      <c r="P13" s="1074">
        <f t="shared" si="6"/>
        <v>0.73</v>
      </c>
      <c r="Q13" s="1078">
        <v>90</v>
      </c>
      <c r="R13" s="1074">
        <f t="shared" si="7"/>
        <v>0.9</v>
      </c>
      <c r="S13" s="1078">
        <v>69</v>
      </c>
      <c r="T13" s="1074">
        <f t="shared" si="8"/>
        <v>0.69</v>
      </c>
      <c r="U13" s="1079">
        <f t="shared" si="9"/>
        <v>232</v>
      </c>
      <c r="V13" s="1080">
        <f t="shared" si="10"/>
        <v>0.77333333333333332</v>
      </c>
      <c r="W13" s="890">
        <v>77</v>
      </c>
      <c r="X13" s="70">
        <f t="shared" si="15"/>
        <v>0.77</v>
      </c>
      <c r="Y13" s="890">
        <v>0</v>
      </c>
      <c r="Z13" s="70">
        <f t="shared" si="16"/>
        <v>0</v>
      </c>
      <c r="AA13" s="890">
        <v>74</v>
      </c>
      <c r="AB13" s="70">
        <f t="shared" si="17"/>
        <v>0.74</v>
      </c>
      <c r="AC13" s="1299">
        <v>102</v>
      </c>
      <c r="AD13" s="1292">
        <f t="shared" si="13"/>
        <v>1.02</v>
      </c>
      <c r="AE13" s="1031">
        <f t="shared" si="18"/>
        <v>151</v>
      </c>
      <c r="AF13" s="1033">
        <f t="shared" si="19"/>
        <v>0.5033333333333333</v>
      </c>
    </row>
    <row r="14" spans="1:32" ht="15.75" thickBot="1" x14ac:dyDescent="0.3">
      <c r="A14" s="736" t="s">
        <v>7</v>
      </c>
      <c r="B14" s="737">
        <f>SUM(B7:B13)</f>
        <v>1236</v>
      </c>
      <c r="C14" s="1294">
        <f t="shared" ref="C14" si="21">SUM(C7:C13)</f>
        <v>1222</v>
      </c>
      <c r="D14" s="1056">
        <f t="shared" si="0"/>
        <v>0.98867313915857602</v>
      </c>
      <c r="E14" s="1294">
        <f t="shared" ref="E14" si="22">SUM(E7:E13)</f>
        <v>1294</v>
      </c>
      <c r="F14" s="1056">
        <f t="shared" si="1"/>
        <v>1.0469255663430421</v>
      </c>
      <c r="G14" s="514">
        <f>SUM(G7:G13)</f>
        <v>1480</v>
      </c>
      <c r="H14" s="738">
        <f t="shared" si="2"/>
        <v>1.1974110032362459</v>
      </c>
      <c r="I14" s="514">
        <f>SUM(I7:I13)</f>
        <v>1204</v>
      </c>
      <c r="J14" s="738">
        <f t="shared" si="3"/>
        <v>0.97411003236245952</v>
      </c>
      <c r="K14" s="1021">
        <f>SUM(K7:K13)</f>
        <v>1334</v>
      </c>
      <c r="L14" s="738">
        <f t="shared" si="4"/>
        <v>1.0792880258899675</v>
      </c>
      <c r="M14" s="739">
        <f t="shared" si="20"/>
        <v>4018</v>
      </c>
      <c r="N14" s="363">
        <f t="shared" ref="N14" si="23">M14/($B14*3)</f>
        <v>1.0836030204962244</v>
      </c>
      <c r="O14" s="514">
        <f>SUM(O7:O13)</f>
        <v>1125</v>
      </c>
      <c r="P14" s="738">
        <f t="shared" si="6"/>
        <v>0.91019417475728159</v>
      </c>
      <c r="Q14" s="514">
        <f t="shared" ref="Q14" si="24">SUM(Q7:Q13)</f>
        <v>1216</v>
      </c>
      <c r="R14" s="738">
        <f t="shared" si="7"/>
        <v>0.98381877022653719</v>
      </c>
      <c r="S14" s="514">
        <f t="shared" ref="S14" si="25">SUM(S7:S13)</f>
        <v>1175</v>
      </c>
      <c r="T14" s="738">
        <f t="shared" si="8"/>
        <v>0.95064724919093846</v>
      </c>
      <c r="U14" s="739">
        <f t="shared" si="9"/>
        <v>3516</v>
      </c>
      <c r="V14" s="363">
        <f t="shared" si="10"/>
        <v>0.94822006472491904</v>
      </c>
      <c r="W14" s="514">
        <f>SUM(W7:W13)</f>
        <v>1135</v>
      </c>
      <c r="X14" s="738">
        <f t="shared" ref="X14" si="26">W14/$B14</f>
        <v>0.91828478964401294</v>
      </c>
      <c r="Y14" s="514">
        <f>SUM(Y7:Y13)</f>
        <v>1017</v>
      </c>
      <c r="Z14" s="738">
        <f t="shared" ref="Z14" si="27">Y14/$B14</f>
        <v>0.82281553398058249</v>
      </c>
      <c r="AA14" s="514">
        <f>SUM(AA7:AA13)</f>
        <v>1162</v>
      </c>
      <c r="AB14" s="738">
        <f t="shared" ref="AB14" si="28">AA14/$B14</f>
        <v>0.94012944983818769</v>
      </c>
      <c r="AC14" s="514">
        <f>SUM(AC7:AC13)</f>
        <v>1193</v>
      </c>
      <c r="AD14" s="738">
        <f t="shared" si="13"/>
        <v>0.96521035598705507</v>
      </c>
      <c r="AE14" s="1082">
        <f t="shared" si="18"/>
        <v>3314</v>
      </c>
      <c r="AF14" s="1010">
        <f t="shared" si="19"/>
        <v>0.89374325782092767</v>
      </c>
    </row>
    <row r="17" spans="1:30" ht="15.75" hidden="1" x14ac:dyDescent="0.25">
      <c r="A17" s="1402" t="s">
        <v>427</v>
      </c>
      <c r="B17" s="1403"/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295"/>
      <c r="AD17" s="1295"/>
    </row>
    <row r="18" spans="1:30" ht="23.25" hidden="1" thickBot="1" x14ac:dyDescent="0.3">
      <c r="A18" s="14" t="s">
        <v>14</v>
      </c>
      <c r="B18" s="94" t="s">
        <v>207</v>
      </c>
      <c r="C18" s="1343" t="str">
        <f>'[1]UBS Izolina Mazzei'!C31</f>
        <v>SET</v>
      </c>
      <c r="D18" s="1344" t="str">
        <f>'[1]UBS Izolina Mazzei'!D31</f>
        <v>%</v>
      </c>
      <c r="E18" s="1343" t="str">
        <f>'[1]UBS Izolina Mazzei'!E31</f>
        <v>OUT</v>
      </c>
      <c r="F18" s="1344" t="str">
        <f>'[1]UBS Izolina Mazzei'!F31</f>
        <v>%</v>
      </c>
      <c r="G18" s="14" t="str">
        <f>'UBS Izolina Mazzei'!G31</f>
        <v>MAR_17</v>
      </c>
      <c r="H18" s="15" t="str">
        <f>'UBS Izolina Mazzei'!H31</f>
        <v>%</v>
      </c>
      <c r="I18" s="14" t="str">
        <f>'UBS Izolina Mazzei'!I31</f>
        <v>ABR_17</v>
      </c>
      <c r="J18" s="15" t="str">
        <f>'UBS Izolina Mazzei'!J31</f>
        <v>%</v>
      </c>
      <c r="K18" s="14" t="str">
        <f>'UBS Izolina Mazzei'!K31</f>
        <v>MAI_17</v>
      </c>
      <c r="L18" s="15" t="str">
        <f>'UBS Izolina Mazzei'!L31</f>
        <v>%</v>
      </c>
      <c r="M18" s="138" t="str">
        <f>'UBS Izolina Mazzei'!M31</f>
        <v>Trimestre</v>
      </c>
      <c r="N18" s="13" t="str">
        <f>'UBS Izolina Mazzei'!N31</f>
        <v>% Trim</v>
      </c>
      <c r="O18" s="14" t="str">
        <f>'UBS Izolina Mazzei'!O31</f>
        <v>JUN_17</v>
      </c>
      <c r="P18" s="15" t="str">
        <f>'UBS Izolina Mazzei'!P31</f>
        <v>%</v>
      </c>
      <c r="Q18" s="14" t="str">
        <f>'UBS Izolina Mazzei'!Q31</f>
        <v>JUL_17</v>
      </c>
      <c r="R18" s="15" t="str">
        <f>'UBS Izolina Mazzei'!R31</f>
        <v>%</v>
      </c>
      <c r="S18" s="14" t="str">
        <f>'UBS Izolina Mazzei'!S31</f>
        <v>AGO_17</v>
      </c>
      <c r="T18" s="15" t="str">
        <f>'UBS Izolina Mazzei'!T31</f>
        <v>%</v>
      </c>
      <c r="U18" s="1048"/>
      <c r="V18" s="1048"/>
      <c r="W18" s="1048"/>
      <c r="X18" s="1048"/>
      <c r="Y18" s="1048"/>
      <c r="Z18" s="1048"/>
      <c r="AA18" s="138" t="str">
        <f>'UBS Izolina Mazzei'!AA31</f>
        <v>Trimestre</v>
      </c>
      <c r="AB18" s="13" t="str">
        <f>'UBS Izolina Mazzei'!AB31</f>
        <v>% Trim</v>
      </c>
      <c r="AC18" s="1284">
        <f>'[2]UBS Izolina Mazzei'!Y31</f>
        <v>0</v>
      </c>
      <c r="AD18" s="1280">
        <f>'[2]UBS Izolina Mazzei'!Z31</f>
        <v>0</v>
      </c>
    </row>
    <row r="19" spans="1:30" hidden="1" x14ac:dyDescent="0.25">
      <c r="A19" s="2" t="s">
        <v>92</v>
      </c>
      <c r="B19" s="10">
        <v>3</v>
      </c>
      <c r="C19" s="890"/>
      <c r="D19" s="1053">
        <f t="shared" ref="D19:D26" si="29">C19/$B19</f>
        <v>0</v>
      </c>
      <c r="E19" s="890"/>
      <c r="F19" s="1053">
        <f t="shared" ref="F19:F26" si="30">E19/$B19</f>
        <v>0</v>
      </c>
      <c r="G19" s="890">
        <v>3</v>
      </c>
      <c r="H19" s="19">
        <f t="shared" ref="H19:H26" si="31">G19/$B19</f>
        <v>1</v>
      </c>
      <c r="I19" s="11"/>
      <c r="J19" s="19">
        <f t="shared" ref="J19:J26" si="32">I19/$B19</f>
        <v>0</v>
      </c>
      <c r="K19" s="11"/>
      <c r="L19" s="19">
        <f t="shared" ref="L19:L26" si="33">K19/$B19</f>
        <v>0</v>
      </c>
      <c r="M19" s="101">
        <f t="shared" ref="M19:M26" si="34">SUM(G19,I19,K19)</f>
        <v>3</v>
      </c>
      <c r="N19" s="175">
        <f t="shared" ref="N19:N26" si="35">M19/($B19*3)</f>
        <v>0.33333333333333331</v>
      </c>
      <c r="O19" s="11"/>
      <c r="P19" s="19">
        <f t="shared" ref="P19:P26" si="36">O19/$B19</f>
        <v>0</v>
      </c>
      <c r="Q19" s="11"/>
      <c r="R19" s="19">
        <f t="shared" ref="R19:R26" si="37">Q19/$B19</f>
        <v>0</v>
      </c>
      <c r="S19" s="11"/>
      <c r="T19" s="19">
        <f t="shared" ref="T19:T26" si="38">S19/$B19</f>
        <v>0</v>
      </c>
      <c r="U19" s="1053"/>
      <c r="V19" s="1053"/>
      <c r="W19" s="1053"/>
      <c r="X19" s="1053"/>
      <c r="Y19" s="1053"/>
      <c r="Z19" s="1053"/>
      <c r="AA19" s="101">
        <f t="shared" ref="AA19:AA26" si="39">SUM(O19,Q19,S19)</f>
        <v>0</v>
      </c>
      <c r="AB19" s="175">
        <f t="shared" ref="AB19:AB26" si="40">AA19/($B19*3)</f>
        <v>0</v>
      </c>
      <c r="AC19" s="890">
        <v>3</v>
      </c>
      <c r="AD19" s="1053">
        <f t="shared" ref="AD19:AD26" si="41">AC19/$B19</f>
        <v>1</v>
      </c>
    </row>
    <row r="20" spans="1:30" hidden="1" x14ac:dyDescent="0.25">
      <c r="A20" s="2" t="s">
        <v>93</v>
      </c>
      <c r="B20" s="111">
        <v>2</v>
      </c>
      <c r="C20" s="1345"/>
      <c r="D20" s="1346">
        <f t="shared" si="29"/>
        <v>0</v>
      </c>
      <c r="E20" s="1345"/>
      <c r="F20" s="1346">
        <f t="shared" si="30"/>
        <v>0</v>
      </c>
      <c r="G20" s="891">
        <v>2</v>
      </c>
      <c r="H20" s="20">
        <f t="shared" si="31"/>
        <v>1</v>
      </c>
      <c r="I20" s="4"/>
      <c r="J20" s="20">
        <f t="shared" si="32"/>
        <v>0</v>
      </c>
      <c r="K20" s="4"/>
      <c r="L20" s="20">
        <f t="shared" si="33"/>
        <v>0</v>
      </c>
      <c r="M20" s="103">
        <f t="shared" si="34"/>
        <v>2</v>
      </c>
      <c r="N20" s="275">
        <f t="shared" si="35"/>
        <v>0.33333333333333331</v>
      </c>
      <c r="O20" s="4"/>
      <c r="P20" s="20">
        <f t="shared" si="36"/>
        <v>0</v>
      </c>
      <c r="Q20" s="4"/>
      <c r="R20" s="20">
        <f t="shared" si="37"/>
        <v>0</v>
      </c>
      <c r="S20" s="4"/>
      <c r="T20" s="20">
        <f t="shared" si="38"/>
        <v>0</v>
      </c>
      <c r="U20" s="1054"/>
      <c r="V20" s="1054"/>
      <c r="W20" s="1054"/>
      <c r="X20" s="1054"/>
      <c r="Y20" s="1054"/>
      <c r="Z20" s="1054"/>
      <c r="AA20" s="103">
        <f t="shared" si="39"/>
        <v>0</v>
      </c>
      <c r="AB20" s="275">
        <f t="shared" si="40"/>
        <v>0</v>
      </c>
      <c r="AC20" s="1285">
        <v>2</v>
      </c>
      <c r="AD20" s="1291">
        <f t="shared" si="41"/>
        <v>1</v>
      </c>
    </row>
    <row r="21" spans="1:30" hidden="1" x14ac:dyDescent="0.25">
      <c r="A21" s="2" t="s">
        <v>94</v>
      </c>
      <c r="B21" s="111">
        <v>2</v>
      </c>
      <c r="C21" s="1345"/>
      <c r="D21" s="1346">
        <f t="shared" si="29"/>
        <v>0</v>
      </c>
      <c r="E21" s="1345"/>
      <c r="F21" s="1346">
        <f t="shared" si="30"/>
        <v>0</v>
      </c>
      <c r="G21" s="891">
        <v>2</v>
      </c>
      <c r="H21" s="20">
        <f t="shared" si="31"/>
        <v>1</v>
      </c>
      <c r="I21" s="4"/>
      <c r="J21" s="20">
        <f t="shared" si="32"/>
        <v>0</v>
      </c>
      <c r="K21" s="4"/>
      <c r="L21" s="20">
        <f t="shared" si="33"/>
        <v>0</v>
      </c>
      <c r="M21" s="103">
        <f t="shared" si="34"/>
        <v>2</v>
      </c>
      <c r="N21" s="275">
        <f t="shared" si="35"/>
        <v>0.33333333333333331</v>
      </c>
      <c r="O21" s="4"/>
      <c r="P21" s="20">
        <f t="shared" si="36"/>
        <v>0</v>
      </c>
      <c r="Q21" s="4"/>
      <c r="R21" s="20">
        <f t="shared" si="37"/>
        <v>0</v>
      </c>
      <c r="S21" s="4"/>
      <c r="T21" s="20">
        <f t="shared" si="38"/>
        <v>0</v>
      </c>
      <c r="U21" s="1054"/>
      <c r="V21" s="1054"/>
      <c r="W21" s="1054"/>
      <c r="X21" s="1054"/>
      <c r="Y21" s="1054"/>
      <c r="Z21" s="1054"/>
      <c r="AA21" s="103">
        <f t="shared" si="39"/>
        <v>0</v>
      </c>
      <c r="AB21" s="275">
        <f t="shared" si="40"/>
        <v>0</v>
      </c>
      <c r="AC21" s="1285">
        <v>2</v>
      </c>
      <c r="AD21" s="1291">
        <f t="shared" si="41"/>
        <v>1</v>
      </c>
    </row>
    <row r="22" spans="1:30" hidden="1" x14ac:dyDescent="0.25">
      <c r="A22" s="2" t="s">
        <v>95</v>
      </c>
      <c r="B22" s="111">
        <v>1</v>
      </c>
      <c r="C22" s="1345"/>
      <c r="D22" s="1346">
        <f t="shared" si="29"/>
        <v>0</v>
      </c>
      <c r="E22" s="1345"/>
      <c r="F22" s="1346">
        <f t="shared" si="30"/>
        <v>0</v>
      </c>
      <c r="G22" s="891">
        <v>1</v>
      </c>
      <c r="H22" s="20">
        <f t="shared" si="31"/>
        <v>1</v>
      </c>
      <c r="I22" s="4"/>
      <c r="J22" s="20">
        <f t="shared" si="32"/>
        <v>0</v>
      </c>
      <c r="K22" s="4"/>
      <c r="L22" s="20">
        <f t="shared" si="33"/>
        <v>0</v>
      </c>
      <c r="M22" s="103">
        <f t="shared" si="34"/>
        <v>1</v>
      </c>
      <c r="N22" s="275">
        <f t="shared" si="35"/>
        <v>0.33333333333333331</v>
      </c>
      <c r="O22" s="4"/>
      <c r="P22" s="20">
        <f t="shared" si="36"/>
        <v>0</v>
      </c>
      <c r="Q22" s="4"/>
      <c r="R22" s="20">
        <f t="shared" si="37"/>
        <v>0</v>
      </c>
      <c r="S22" s="4"/>
      <c r="T22" s="20">
        <f t="shared" si="38"/>
        <v>0</v>
      </c>
      <c r="U22" s="1054"/>
      <c r="V22" s="1054"/>
      <c r="W22" s="1054"/>
      <c r="X22" s="1054"/>
      <c r="Y22" s="1054"/>
      <c r="Z22" s="1054"/>
      <c r="AA22" s="103">
        <f t="shared" si="39"/>
        <v>0</v>
      </c>
      <c r="AB22" s="275">
        <f t="shared" si="40"/>
        <v>0</v>
      </c>
      <c r="AC22" s="1285">
        <v>1</v>
      </c>
      <c r="AD22" s="1291">
        <f t="shared" si="41"/>
        <v>1</v>
      </c>
    </row>
    <row r="23" spans="1:30" hidden="1" x14ac:dyDescent="0.25">
      <c r="A23" s="2" t="s">
        <v>96</v>
      </c>
      <c r="B23" s="111">
        <v>1</v>
      </c>
      <c r="C23" s="1345"/>
      <c r="D23" s="1346">
        <f t="shared" si="29"/>
        <v>0</v>
      </c>
      <c r="E23" s="1345"/>
      <c r="F23" s="1346">
        <f t="shared" si="30"/>
        <v>0</v>
      </c>
      <c r="G23" s="891">
        <v>1</v>
      </c>
      <c r="H23" s="20">
        <f t="shared" si="31"/>
        <v>1</v>
      </c>
      <c r="I23" s="4"/>
      <c r="J23" s="20">
        <f t="shared" si="32"/>
        <v>0</v>
      </c>
      <c r="K23" s="4"/>
      <c r="L23" s="20">
        <f t="shared" si="33"/>
        <v>0</v>
      </c>
      <c r="M23" s="103">
        <f t="shared" si="34"/>
        <v>1</v>
      </c>
      <c r="N23" s="275">
        <f t="shared" si="35"/>
        <v>0.33333333333333331</v>
      </c>
      <c r="O23" s="4"/>
      <c r="P23" s="20">
        <f t="shared" si="36"/>
        <v>0</v>
      </c>
      <c r="Q23" s="4"/>
      <c r="R23" s="20">
        <f t="shared" si="37"/>
        <v>0</v>
      </c>
      <c r="S23" s="4"/>
      <c r="T23" s="20">
        <f t="shared" si="38"/>
        <v>0</v>
      </c>
      <c r="U23" s="1054"/>
      <c r="V23" s="1054"/>
      <c r="W23" s="1054"/>
      <c r="X23" s="1054"/>
      <c r="Y23" s="1054"/>
      <c r="Z23" s="1054"/>
      <c r="AA23" s="103">
        <f t="shared" si="39"/>
        <v>0</v>
      </c>
      <c r="AB23" s="275">
        <f t="shared" si="40"/>
        <v>0</v>
      </c>
      <c r="AC23" s="1285">
        <v>1</v>
      </c>
      <c r="AD23" s="1291">
        <f t="shared" si="41"/>
        <v>1</v>
      </c>
    </row>
    <row r="24" spans="1:30" hidden="1" x14ac:dyDescent="0.25">
      <c r="A24" s="2" t="s">
        <v>97</v>
      </c>
      <c r="B24" s="111">
        <v>1</v>
      </c>
      <c r="C24" s="1345"/>
      <c r="D24" s="1346">
        <f t="shared" si="29"/>
        <v>0</v>
      </c>
      <c r="E24" s="1345"/>
      <c r="F24" s="1346">
        <f t="shared" si="30"/>
        <v>0</v>
      </c>
      <c r="G24" s="891">
        <v>1</v>
      </c>
      <c r="H24" s="20">
        <f t="shared" si="31"/>
        <v>1</v>
      </c>
      <c r="I24" s="4"/>
      <c r="J24" s="20">
        <f t="shared" si="32"/>
        <v>0</v>
      </c>
      <c r="K24" s="4"/>
      <c r="L24" s="20">
        <f t="shared" si="33"/>
        <v>0</v>
      </c>
      <c r="M24" s="103">
        <f t="shared" si="34"/>
        <v>1</v>
      </c>
      <c r="N24" s="275">
        <f t="shared" si="35"/>
        <v>0.33333333333333331</v>
      </c>
      <c r="O24" s="4"/>
      <c r="P24" s="20">
        <f t="shared" si="36"/>
        <v>0</v>
      </c>
      <c r="Q24" s="4"/>
      <c r="R24" s="20">
        <f t="shared" si="37"/>
        <v>0</v>
      </c>
      <c r="S24" s="4"/>
      <c r="T24" s="20">
        <f t="shared" si="38"/>
        <v>0</v>
      </c>
      <c r="U24" s="1054"/>
      <c r="V24" s="1054"/>
      <c r="W24" s="1054"/>
      <c r="X24" s="1054"/>
      <c r="Y24" s="1054"/>
      <c r="Z24" s="1054"/>
      <c r="AA24" s="103">
        <f t="shared" si="39"/>
        <v>0</v>
      </c>
      <c r="AB24" s="275">
        <f t="shared" si="40"/>
        <v>0</v>
      </c>
      <c r="AC24" s="1285">
        <v>1</v>
      </c>
      <c r="AD24" s="1291">
        <f t="shared" si="41"/>
        <v>1</v>
      </c>
    </row>
    <row r="25" spans="1:30" ht="15.75" hidden="1" thickBot="1" x14ac:dyDescent="0.3">
      <c r="A25" s="85" t="s">
        <v>98</v>
      </c>
      <c r="B25" s="86">
        <v>1</v>
      </c>
      <c r="C25" s="1350"/>
      <c r="D25" s="1351">
        <f t="shared" si="29"/>
        <v>0</v>
      </c>
      <c r="E25" s="1356"/>
      <c r="F25" s="1351">
        <f t="shared" si="30"/>
        <v>0</v>
      </c>
      <c r="G25" s="18">
        <v>1</v>
      </c>
      <c r="H25" s="88">
        <f t="shared" si="31"/>
        <v>1</v>
      </c>
      <c r="I25" s="87"/>
      <c r="J25" s="88">
        <f t="shared" si="32"/>
        <v>0</v>
      </c>
      <c r="K25" s="87"/>
      <c r="L25" s="88">
        <f t="shared" si="33"/>
        <v>0</v>
      </c>
      <c r="M25" s="201">
        <f t="shared" si="34"/>
        <v>1</v>
      </c>
      <c r="N25" s="262">
        <f t="shared" si="35"/>
        <v>0.33333333333333331</v>
      </c>
      <c r="O25" s="87"/>
      <c r="P25" s="88">
        <f t="shared" si="36"/>
        <v>0</v>
      </c>
      <c r="Q25" s="87"/>
      <c r="R25" s="88">
        <f t="shared" si="37"/>
        <v>0</v>
      </c>
      <c r="S25" s="926"/>
      <c r="T25" s="88">
        <f t="shared" si="38"/>
        <v>0</v>
      </c>
      <c r="U25" s="1055"/>
      <c r="V25" s="1055"/>
      <c r="W25" s="1055"/>
      <c r="X25" s="1055"/>
      <c r="Y25" s="1055"/>
      <c r="Z25" s="1055"/>
      <c r="AA25" s="201">
        <f t="shared" si="39"/>
        <v>0</v>
      </c>
      <c r="AB25" s="262">
        <f t="shared" si="40"/>
        <v>0</v>
      </c>
      <c r="AC25" s="1296">
        <v>1</v>
      </c>
      <c r="AD25" s="1292">
        <f t="shared" si="41"/>
        <v>1</v>
      </c>
    </row>
    <row r="26" spans="1:30" ht="15.75" hidden="1" thickBot="1" x14ac:dyDescent="0.3">
      <c r="A26" s="509" t="s">
        <v>7</v>
      </c>
      <c r="B26" s="510">
        <f>SUM(B19:B25)</f>
        <v>11</v>
      </c>
      <c r="C26" s="909">
        <f t="shared" ref="C26" si="42">SUM(C19:C25)</f>
        <v>0</v>
      </c>
      <c r="D26" s="952">
        <f t="shared" si="29"/>
        <v>0</v>
      </c>
      <c r="E26" s="909">
        <f t="shared" ref="E26" si="43">SUM(E19:E25)</f>
        <v>0</v>
      </c>
      <c r="F26" s="952">
        <f t="shared" si="30"/>
        <v>0</v>
      </c>
      <c r="G26" s="511">
        <f>SUM(G19:G25)</f>
        <v>11</v>
      </c>
      <c r="H26" s="512">
        <f t="shared" si="31"/>
        <v>1</v>
      </c>
      <c r="I26" s="511">
        <f>SUM(I19:I25)</f>
        <v>0</v>
      </c>
      <c r="J26" s="512">
        <f t="shared" si="32"/>
        <v>0</v>
      </c>
      <c r="K26" s="511">
        <f>SUM(K19:K25)</f>
        <v>0</v>
      </c>
      <c r="L26" s="512">
        <f t="shared" si="33"/>
        <v>0</v>
      </c>
      <c r="M26" s="500">
        <f t="shared" si="34"/>
        <v>11</v>
      </c>
      <c r="N26" s="513">
        <f t="shared" si="35"/>
        <v>0.33333333333333331</v>
      </c>
      <c r="O26" s="511">
        <f>SUM(O19:O25)</f>
        <v>0</v>
      </c>
      <c r="P26" s="512">
        <f t="shared" si="36"/>
        <v>0</v>
      </c>
      <c r="Q26" s="511">
        <f t="shared" ref="Q26" si="44">SUM(Q19:Q25)</f>
        <v>0</v>
      </c>
      <c r="R26" s="512">
        <f t="shared" si="37"/>
        <v>0</v>
      </c>
      <c r="S26" s="511">
        <f t="shared" ref="S26" si="45">SUM(S19:S25)</f>
        <v>0</v>
      </c>
      <c r="T26" s="512">
        <f t="shared" si="38"/>
        <v>0</v>
      </c>
      <c r="U26" s="952"/>
      <c r="V26" s="952"/>
      <c r="W26" s="952"/>
      <c r="X26" s="952"/>
      <c r="Y26" s="952"/>
      <c r="Z26" s="952"/>
      <c r="AA26" s="500">
        <f t="shared" si="39"/>
        <v>0</v>
      </c>
      <c r="AB26" s="513">
        <f t="shared" si="40"/>
        <v>0</v>
      </c>
      <c r="AC26" s="909">
        <f>SUM(AC19:AC25)</f>
        <v>11</v>
      </c>
      <c r="AD26" s="952">
        <f t="shared" si="41"/>
        <v>1</v>
      </c>
    </row>
    <row r="27" spans="1:30" hidden="1" x14ac:dyDescent="0.25"/>
  </sheetData>
  <mergeCells count="4">
    <mergeCell ref="A2:Q2"/>
    <mergeCell ref="A3:Q3"/>
    <mergeCell ref="A17:AB17"/>
    <mergeCell ref="A5:AF5"/>
  </mergeCells>
  <pageMargins left="0.23622047244094491" right="0.27559055118110237" top="0.43307086614173229" bottom="0.78740157480314965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AF25"/>
  <sheetViews>
    <sheetView showGridLines="0" zoomScalePageLayoutView="110" workbookViewId="0"/>
  </sheetViews>
  <sheetFormatPr defaultColWidth="8.85546875" defaultRowHeight="15" x14ac:dyDescent="0.25"/>
  <cols>
    <col min="1" max="1" width="37.85546875" customWidth="1"/>
    <col min="3" max="3" width="7.28515625" bestFit="1" customWidth="1"/>
    <col min="4" max="6" width="7" bestFit="1" customWidth="1"/>
    <col min="7" max="7" width="7.7109375" bestFit="1" customWidth="1"/>
    <col min="8" max="8" width="7.5703125" bestFit="1" customWidth="1"/>
    <col min="9" max="9" width="7.42578125" bestFit="1" customWidth="1"/>
    <col min="10" max="12" width="7" bestFit="1" customWidth="1"/>
    <col min="13" max="13" width="9.85546875" hidden="1" customWidth="1"/>
    <col min="14" max="14" width="8.28515625" hidden="1" customWidth="1"/>
    <col min="15" max="15" width="7.28515625" bestFit="1" customWidth="1"/>
    <col min="16" max="16" width="7" bestFit="1" customWidth="1"/>
    <col min="17" max="17" width="7.140625" bestFit="1" customWidth="1"/>
    <col min="18" max="18" width="7" bestFit="1" customWidth="1"/>
    <col min="19" max="19" width="7.5703125" bestFit="1" customWidth="1"/>
    <col min="20" max="20" width="7" bestFit="1" customWidth="1"/>
    <col min="21" max="21" width="10.28515625" hidden="1" customWidth="1"/>
    <col min="22" max="22" width="8.2851562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855468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</row>
    <row r="5" spans="1:32" ht="15.75" x14ac:dyDescent="0.25">
      <c r="A5" s="1402" t="s">
        <v>519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536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32.25" customHeight="1" thickTop="1" x14ac:dyDescent="0.25">
      <c r="A7" s="43" t="s">
        <v>144</v>
      </c>
      <c r="B7" s="62">
        <v>180</v>
      </c>
      <c r="C7" s="63">
        <v>252</v>
      </c>
      <c r="D7" s="64">
        <f t="shared" ref="D7:D8" si="0">C7/$B7</f>
        <v>1.4</v>
      </c>
      <c r="E7" s="1357">
        <v>227</v>
      </c>
      <c r="F7" s="64">
        <f t="shared" ref="F7:F8" si="1">E7/$B7</f>
        <v>1.2611111111111111</v>
      </c>
      <c r="G7" s="63">
        <v>244</v>
      </c>
      <c r="H7" s="64">
        <f t="shared" ref="H7:H8" si="2">G7/$B7</f>
        <v>1.3555555555555556</v>
      </c>
      <c r="I7" s="63">
        <v>231</v>
      </c>
      <c r="J7" s="64">
        <f t="shared" ref="J7:J8" si="3">I7/$B7</f>
        <v>1.2833333333333334</v>
      </c>
      <c r="K7" s="63">
        <v>198</v>
      </c>
      <c r="L7" s="64">
        <f t="shared" ref="L7:L8" si="4">K7/$B7</f>
        <v>1.1000000000000001</v>
      </c>
      <c r="M7" s="193">
        <f>SUM(G7,I7,K7)</f>
        <v>673</v>
      </c>
      <c r="N7" s="277">
        <f t="shared" ref="N7:N9" si="5">M7/($B7*3)</f>
        <v>1.2462962962962962</v>
      </c>
      <c r="O7" s="63">
        <v>316</v>
      </c>
      <c r="P7" s="64">
        <f t="shared" ref="P7:P8" si="6">O7/$B7</f>
        <v>1.7555555555555555</v>
      </c>
      <c r="Q7" s="63">
        <v>292</v>
      </c>
      <c r="R7" s="64">
        <f t="shared" ref="R7:R8" si="7">Q7/$B7</f>
        <v>1.6222222222222222</v>
      </c>
      <c r="S7" s="1009">
        <v>310</v>
      </c>
      <c r="T7" s="64">
        <f t="shared" ref="T7:T8" si="8">S7/$B7</f>
        <v>1.7222222222222223</v>
      </c>
      <c r="U7" s="193">
        <f>SUM(O7,Q7,S7)</f>
        <v>918</v>
      </c>
      <c r="V7" s="277">
        <f>U7/($B7*3)</f>
        <v>1.7</v>
      </c>
      <c r="W7" s="890">
        <v>161</v>
      </c>
      <c r="X7" s="70">
        <f t="shared" ref="X7" si="9">W7/$B7</f>
        <v>0.89444444444444449</v>
      </c>
      <c r="Y7" s="890">
        <v>222</v>
      </c>
      <c r="Z7" s="70">
        <f t="shared" ref="Z7:AB7" si="10">Y7/$B7</f>
        <v>1.2333333333333334</v>
      </c>
      <c r="AA7" s="890">
        <v>148</v>
      </c>
      <c r="AB7" s="70">
        <f t="shared" si="10"/>
        <v>0.82222222222222219</v>
      </c>
      <c r="AC7" s="63">
        <v>143</v>
      </c>
      <c r="AD7" s="64">
        <f t="shared" ref="AD7:AD8" si="11">AC7/$B7</f>
        <v>0.7944444444444444</v>
      </c>
      <c r="AE7" s="101">
        <f>SUM(W7,Y7,AA7)</f>
        <v>531</v>
      </c>
      <c r="AF7" s="175">
        <f t="shared" ref="AF7" si="12">AE7/($B7*3)</f>
        <v>0.98333333333333328</v>
      </c>
    </row>
    <row r="8" spans="1:32" ht="26.25" customHeight="1" thickBot="1" x14ac:dyDescent="0.3">
      <c r="A8" s="696" t="s">
        <v>145</v>
      </c>
      <c r="B8" s="697">
        <v>490</v>
      </c>
      <c r="C8" s="698">
        <v>820</v>
      </c>
      <c r="D8" s="699">
        <f t="shared" si="0"/>
        <v>1.6734693877551021</v>
      </c>
      <c r="E8" s="1357">
        <v>807</v>
      </c>
      <c r="F8" s="699">
        <f t="shared" si="1"/>
        <v>1.6469387755102041</v>
      </c>
      <c r="G8" s="698">
        <v>740</v>
      </c>
      <c r="H8" s="699">
        <f t="shared" si="2"/>
        <v>1.510204081632653</v>
      </c>
      <c r="I8" s="698">
        <v>729</v>
      </c>
      <c r="J8" s="699">
        <f t="shared" si="3"/>
        <v>1.4877551020408164</v>
      </c>
      <c r="K8" s="698">
        <v>976</v>
      </c>
      <c r="L8" s="699">
        <f t="shared" si="4"/>
        <v>1.9918367346938775</v>
      </c>
      <c r="M8" s="700">
        <f>SUM(G8,I8,K8)</f>
        <v>2445</v>
      </c>
      <c r="N8" s="701">
        <f t="shared" si="5"/>
        <v>1.6632653061224489</v>
      </c>
      <c r="O8" s="698">
        <v>771</v>
      </c>
      <c r="P8" s="699">
        <f t="shared" si="6"/>
        <v>1.573469387755102</v>
      </c>
      <c r="Q8" s="698">
        <v>888</v>
      </c>
      <c r="R8" s="699">
        <f t="shared" si="7"/>
        <v>1.8122448979591836</v>
      </c>
      <c r="S8" s="1116">
        <v>991</v>
      </c>
      <c r="T8" s="699">
        <f t="shared" si="8"/>
        <v>2.0224489795918368</v>
      </c>
      <c r="U8" s="700">
        <f>SUM(O8,Q8,S8)</f>
        <v>2650</v>
      </c>
      <c r="V8" s="701">
        <f>U8/($B8*3)</f>
        <v>1.8027210884353742</v>
      </c>
      <c r="W8" s="890">
        <v>720</v>
      </c>
      <c r="X8" s="70">
        <f t="shared" ref="X8" si="13">W8/$B8</f>
        <v>1.4693877551020409</v>
      </c>
      <c r="Y8" s="890">
        <v>426</v>
      </c>
      <c r="Z8" s="70">
        <f t="shared" ref="Z8" si="14">Y8/$B8</f>
        <v>0.8693877551020408</v>
      </c>
      <c r="AA8" s="890">
        <v>775</v>
      </c>
      <c r="AB8" s="70">
        <f t="shared" ref="AB8" si="15">AA8/$B8</f>
        <v>1.5816326530612246</v>
      </c>
      <c r="AC8" s="698">
        <v>856</v>
      </c>
      <c r="AD8" s="699">
        <f t="shared" si="11"/>
        <v>1.7469387755102042</v>
      </c>
      <c r="AE8" s="1031">
        <f t="shared" ref="AE8:AE9" si="16">SUM(W8,Y8,AA8)</f>
        <v>1921</v>
      </c>
      <c r="AF8" s="1033">
        <f t="shared" ref="AF8:AF9" si="17">AE8/($B8*3)</f>
        <v>1.3068027210884354</v>
      </c>
    </row>
    <row r="9" spans="1:32" ht="15.75" thickBot="1" x14ac:dyDescent="0.3">
      <c r="A9" s="736" t="s">
        <v>7</v>
      </c>
      <c r="B9" s="737">
        <f>SUM(B7:B8)</f>
        <v>670</v>
      </c>
      <c r="C9" s="1358">
        <f>SUM(C7:C8)</f>
        <v>1072</v>
      </c>
      <c r="D9" s="1359">
        <f>((C9/$B$9))-1</f>
        <v>0.60000000000000009</v>
      </c>
      <c r="E9" s="1358">
        <f t="shared" ref="E9" si="18">SUM(E7:E8)</f>
        <v>1034</v>
      </c>
      <c r="F9" s="1359">
        <f t="shared" ref="F9" si="19">((E9/$B$9))-1</f>
        <v>0.5432835820895523</v>
      </c>
      <c r="G9" s="1110">
        <f>SUM(G7:G8)</f>
        <v>984</v>
      </c>
      <c r="H9" s="1117">
        <f>((G9/$B$9))-1</f>
        <v>0.46865671641791051</v>
      </c>
      <c r="I9" s="1110">
        <f>SUM(I7:I8)</f>
        <v>960</v>
      </c>
      <c r="J9" s="1117">
        <f>((I9/$B$9))-1</f>
        <v>0.43283582089552231</v>
      </c>
      <c r="K9" s="1115">
        <f>SUM(K7:K8)</f>
        <v>1174</v>
      </c>
      <c r="L9" s="1117">
        <f>((K9/$B$9))-1</f>
        <v>0.75223880597014925</v>
      </c>
      <c r="M9" s="365">
        <f t="shared" ref="M9" si="20">SUM(G9,I9,K9)</f>
        <v>3118</v>
      </c>
      <c r="N9" s="1118">
        <f t="shared" si="5"/>
        <v>1.5512437810945274</v>
      </c>
      <c r="O9" s="1110">
        <f>SUM(O7:O8)</f>
        <v>1087</v>
      </c>
      <c r="P9" s="1117">
        <f>((O9/$B$9))-1</f>
        <v>0.62238805970149258</v>
      </c>
      <c r="Q9" s="1110">
        <f>SUM(Q7:Q8)</f>
        <v>1180</v>
      </c>
      <c r="R9" s="1117">
        <f>((Q9/$B$9))-1</f>
        <v>0.76119402985074625</v>
      </c>
      <c r="S9" s="1110">
        <f t="shared" ref="S9" si="21">SUM(S7:S8)</f>
        <v>1301</v>
      </c>
      <c r="T9" s="1117">
        <f t="shared" ref="T9" si="22">((S9/$B$9))-1</f>
        <v>0.9417910447761193</v>
      </c>
      <c r="U9" s="365">
        <f>SUM(O9,Q9,S9)</f>
        <v>3568</v>
      </c>
      <c r="V9" s="1118">
        <f>U9/($B9*3)</f>
        <v>1.7751243781094528</v>
      </c>
      <c r="W9" s="514">
        <f>SUM(W7:W8)</f>
        <v>881</v>
      </c>
      <c r="X9" s="738">
        <f t="shared" ref="X9" si="23">W9/$B9</f>
        <v>1.3149253731343284</v>
      </c>
      <c r="Y9" s="514">
        <f>SUM(Y7:Y8)</f>
        <v>648</v>
      </c>
      <c r="Z9" s="738">
        <f t="shared" ref="Z9" si="24">Y9/$B9</f>
        <v>0.96716417910447761</v>
      </c>
      <c r="AA9" s="514">
        <f>SUM(AA7:AA8)</f>
        <v>923</v>
      </c>
      <c r="AB9" s="738">
        <f t="shared" ref="AB9" si="25">AA9/$B9</f>
        <v>1.3776119402985074</v>
      </c>
      <c r="AC9" s="1110">
        <f>SUM(AC7:AC8)</f>
        <v>999</v>
      </c>
      <c r="AD9" s="1117">
        <f>((AC9/$B$9))-1</f>
        <v>0.491044776119403</v>
      </c>
      <c r="AE9" s="1082">
        <f t="shared" si="16"/>
        <v>2452</v>
      </c>
      <c r="AF9" s="1010">
        <f t="shared" si="17"/>
        <v>1.2199004975124379</v>
      </c>
    </row>
    <row r="10" spans="1:32" s="28" customFormat="1" x14ac:dyDescent="0.25">
      <c r="A10" s="25"/>
      <c r="B10" s="26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7"/>
      <c r="V10" s="27"/>
      <c r="W10" s="27"/>
      <c r="X10" s="27"/>
      <c r="Y10" s="27"/>
      <c r="Z10" s="27"/>
      <c r="AA10" s="26"/>
      <c r="AB10" s="27"/>
      <c r="AC10" s="26"/>
      <c r="AD10" s="27"/>
    </row>
    <row r="13" spans="1:32" ht="15.75" hidden="1" x14ac:dyDescent="0.25">
      <c r="A13" s="1402" t="s">
        <v>428</v>
      </c>
      <c r="B13" s="1403"/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295"/>
      <c r="AD13" s="1295"/>
    </row>
    <row r="14" spans="1:32" ht="23.25" hidden="1" thickBot="1" x14ac:dyDescent="0.3">
      <c r="A14" s="14" t="s">
        <v>14</v>
      </c>
      <c r="B14" s="94" t="s">
        <v>207</v>
      </c>
      <c r="C14" s="1343" t="str">
        <f>'[1]UBS Izolina Mazzei'!C31</f>
        <v>SET</v>
      </c>
      <c r="D14" s="1344" t="str">
        <f>'[1]UBS Izolina Mazzei'!D31</f>
        <v>%</v>
      </c>
      <c r="E14" s="1343" t="str">
        <f>'[1]UBS Izolina Mazzei'!E31</f>
        <v>OUT</v>
      </c>
      <c r="F14" s="1344" t="str">
        <f>'[1]UBS Izolina Mazzei'!F31</f>
        <v>%</v>
      </c>
      <c r="G14" s="14" t="str">
        <f>'UBS Izolina Mazzei'!G31</f>
        <v>MAR_17</v>
      </c>
      <c r="H14" s="15" t="str">
        <f>'UBS Izolina Mazzei'!H31</f>
        <v>%</v>
      </c>
      <c r="I14" s="14" t="str">
        <f>'UBS Izolina Mazzei'!I31</f>
        <v>ABR_17</v>
      </c>
      <c r="J14" s="15" t="str">
        <f>'UBS Izolina Mazzei'!J31</f>
        <v>%</v>
      </c>
      <c r="K14" s="14" t="str">
        <f>'UBS Izolina Mazzei'!K31</f>
        <v>MAI_17</v>
      </c>
      <c r="L14" s="15" t="str">
        <f>'UBS Izolina Mazzei'!L31</f>
        <v>%</v>
      </c>
      <c r="M14" s="138" t="str">
        <f>'UBS Izolina Mazzei'!M31</f>
        <v>Trimestre</v>
      </c>
      <c r="N14" s="13" t="str">
        <f>'UBS Izolina Mazzei'!N31</f>
        <v>% Trim</v>
      </c>
      <c r="O14" s="14" t="str">
        <f>'UBS Izolina Mazzei'!O31</f>
        <v>JUN_17</v>
      </c>
      <c r="P14" s="15" t="str">
        <f>'UBS Izolina Mazzei'!P31</f>
        <v>%</v>
      </c>
      <c r="Q14" s="14" t="str">
        <f>'UBS Izolina Mazzei'!Q31</f>
        <v>JUL_17</v>
      </c>
      <c r="R14" s="15" t="str">
        <f>'UBS Izolina Mazzei'!R31</f>
        <v>%</v>
      </c>
      <c r="S14" s="14" t="str">
        <f>'UBS Izolina Mazzei'!S31</f>
        <v>AGO_17</v>
      </c>
      <c r="T14" s="15" t="str">
        <f>'UBS Izolina Mazzei'!T31</f>
        <v>%</v>
      </c>
      <c r="U14" s="1048"/>
      <c r="V14" s="1048"/>
      <c r="W14" s="1048"/>
      <c r="X14" s="1048"/>
      <c r="Y14" s="1048"/>
      <c r="Z14" s="1048"/>
      <c r="AA14" s="138" t="str">
        <f>'UBS Izolina Mazzei'!AA31</f>
        <v>Trimestre</v>
      </c>
      <c r="AB14" s="13" t="str">
        <f>'UBS Izolina Mazzei'!AB31</f>
        <v>% Trim</v>
      </c>
      <c r="AC14" s="1284">
        <f>'[2]UBS Izolina Mazzei'!Y31</f>
        <v>0</v>
      </c>
      <c r="AD14" s="1280">
        <f>'[2]UBS Izolina Mazzei'!Z31</f>
        <v>0</v>
      </c>
    </row>
    <row r="15" spans="1:32" hidden="1" x14ac:dyDescent="0.25">
      <c r="A15" s="60" t="s">
        <v>146</v>
      </c>
      <c r="B15" s="62">
        <v>1</v>
      </c>
      <c r="C15" s="63"/>
      <c r="D15" s="66">
        <f t="shared" ref="D15:D25" si="26">C15/$B15</f>
        <v>0</v>
      </c>
      <c r="E15" s="63"/>
      <c r="F15" s="66">
        <f t="shared" ref="F15:F25" si="27">E15/$B15</f>
        <v>0</v>
      </c>
      <c r="G15" s="63">
        <v>0</v>
      </c>
      <c r="H15" s="66">
        <f t="shared" ref="H15:H25" si="28">G15/$B15</f>
        <v>0</v>
      </c>
      <c r="I15" s="63"/>
      <c r="J15" s="66">
        <f t="shared" ref="J15:J25" si="29">I15/$B15</f>
        <v>0</v>
      </c>
      <c r="K15" s="63"/>
      <c r="L15" s="66">
        <f t="shared" ref="L15:L25" si="30">K15/$B15</f>
        <v>0</v>
      </c>
      <c r="M15" s="193">
        <f t="shared" ref="M15:M25" si="31">SUM(G15,I15,K15)</f>
        <v>0</v>
      </c>
      <c r="N15" s="194">
        <f t="shared" ref="N15:N25" si="32">M15/($B15*3)</f>
        <v>0</v>
      </c>
      <c r="O15" s="63"/>
      <c r="P15" s="66">
        <f t="shared" ref="P15:P25" si="33">O15/$B15</f>
        <v>0</v>
      </c>
      <c r="Q15" s="63"/>
      <c r="R15" s="66">
        <f t="shared" ref="R15:R25" si="34">Q15/$B15</f>
        <v>0</v>
      </c>
      <c r="S15" s="63"/>
      <c r="T15" s="66">
        <f t="shared" ref="T15:T25" si="35">S15/$B15</f>
        <v>0</v>
      </c>
      <c r="U15" s="66"/>
      <c r="V15" s="66"/>
      <c r="W15" s="66"/>
      <c r="X15" s="66"/>
      <c r="Y15" s="66"/>
      <c r="Z15" s="66"/>
      <c r="AA15" s="193">
        <f t="shared" ref="AA15:AA25" si="36">SUM(O15,Q15,S15)</f>
        <v>0</v>
      </c>
      <c r="AB15" s="194">
        <f t="shared" ref="AB15:AB25" si="37">AA15/($B15*3)</f>
        <v>0</v>
      </c>
      <c r="AC15" s="63">
        <v>0</v>
      </c>
      <c r="AD15" s="66">
        <f t="shared" ref="AD15:AD25" si="38">AC15/$B15</f>
        <v>0</v>
      </c>
    </row>
    <row r="16" spans="1:32" hidden="1" x14ac:dyDescent="0.25">
      <c r="A16" s="24" t="s">
        <v>153</v>
      </c>
      <c r="B16" s="129">
        <v>1</v>
      </c>
      <c r="C16" s="901"/>
      <c r="D16" s="1060">
        <f t="shared" si="26"/>
        <v>0</v>
      </c>
      <c r="E16" s="901"/>
      <c r="F16" s="1060">
        <f t="shared" si="27"/>
        <v>0</v>
      </c>
      <c r="G16" s="901">
        <v>1.5</v>
      </c>
      <c r="H16" s="68">
        <f t="shared" si="28"/>
        <v>1.5</v>
      </c>
      <c r="I16" s="67"/>
      <c r="J16" s="68">
        <f t="shared" si="29"/>
        <v>0</v>
      </c>
      <c r="K16" s="67"/>
      <c r="L16" s="68">
        <f t="shared" si="30"/>
        <v>0</v>
      </c>
      <c r="M16" s="278">
        <f t="shared" si="31"/>
        <v>1.5</v>
      </c>
      <c r="N16" s="279">
        <f t="shared" si="32"/>
        <v>0.5</v>
      </c>
      <c r="O16" s="67"/>
      <c r="P16" s="68">
        <f t="shared" si="33"/>
        <v>0</v>
      </c>
      <c r="Q16" s="67"/>
      <c r="R16" s="68">
        <f t="shared" si="34"/>
        <v>0</v>
      </c>
      <c r="S16" s="67"/>
      <c r="T16" s="68">
        <f t="shared" si="35"/>
        <v>0</v>
      </c>
      <c r="U16" s="1058"/>
      <c r="V16" s="1058"/>
      <c r="W16" s="1058"/>
      <c r="X16" s="1058"/>
      <c r="Y16" s="1058"/>
      <c r="Z16" s="1058"/>
      <c r="AA16" s="278">
        <f t="shared" si="36"/>
        <v>0</v>
      </c>
      <c r="AB16" s="279">
        <f t="shared" si="37"/>
        <v>0</v>
      </c>
      <c r="AC16" s="1305">
        <v>1.5</v>
      </c>
      <c r="AD16" s="1306">
        <f t="shared" si="38"/>
        <v>1.5</v>
      </c>
    </row>
    <row r="17" spans="1:30" hidden="1" x14ac:dyDescent="0.25">
      <c r="A17" s="24" t="s">
        <v>154</v>
      </c>
      <c r="B17" s="129">
        <v>1</v>
      </c>
      <c r="C17" s="901"/>
      <c r="D17" s="1060">
        <f t="shared" si="26"/>
        <v>0</v>
      </c>
      <c r="E17" s="901"/>
      <c r="F17" s="1060">
        <f t="shared" si="27"/>
        <v>0</v>
      </c>
      <c r="G17" s="901">
        <v>0.6</v>
      </c>
      <c r="H17" s="68">
        <f t="shared" si="28"/>
        <v>0.6</v>
      </c>
      <c r="I17" s="67"/>
      <c r="J17" s="68">
        <f t="shared" si="29"/>
        <v>0</v>
      </c>
      <c r="K17" s="67"/>
      <c r="L17" s="68">
        <f t="shared" si="30"/>
        <v>0</v>
      </c>
      <c r="M17" s="278">
        <f t="shared" si="31"/>
        <v>0.6</v>
      </c>
      <c r="N17" s="279">
        <f t="shared" si="32"/>
        <v>0.19999999999999998</v>
      </c>
      <c r="O17" s="67"/>
      <c r="P17" s="68">
        <f t="shared" si="33"/>
        <v>0</v>
      </c>
      <c r="Q17" s="67"/>
      <c r="R17" s="68">
        <f t="shared" si="34"/>
        <v>0</v>
      </c>
      <c r="S17" s="67"/>
      <c r="T17" s="68">
        <f t="shared" si="35"/>
        <v>0</v>
      </c>
      <c r="U17" s="1058"/>
      <c r="V17" s="1058"/>
      <c r="W17" s="1058"/>
      <c r="X17" s="1058"/>
      <c r="Y17" s="1058"/>
      <c r="Z17" s="1058"/>
      <c r="AA17" s="278">
        <f t="shared" si="36"/>
        <v>0</v>
      </c>
      <c r="AB17" s="279">
        <f t="shared" si="37"/>
        <v>0</v>
      </c>
      <c r="AC17" s="1305">
        <v>0.6</v>
      </c>
      <c r="AD17" s="1306">
        <f t="shared" si="38"/>
        <v>0.6</v>
      </c>
    </row>
    <row r="18" spans="1:30" hidden="1" x14ac:dyDescent="0.25">
      <c r="A18" s="2" t="s">
        <v>147</v>
      </c>
      <c r="B18" s="130">
        <v>1</v>
      </c>
      <c r="C18" s="902"/>
      <c r="D18" s="1060">
        <f t="shared" si="26"/>
        <v>0</v>
      </c>
      <c r="E18" s="902"/>
      <c r="F18" s="1060">
        <f t="shared" si="27"/>
        <v>0</v>
      </c>
      <c r="G18" s="902">
        <v>1</v>
      </c>
      <c r="H18" s="68">
        <f t="shared" si="28"/>
        <v>1</v>
      </c>
      <c r="I18" s="31"/>
      <c r="J18" s="68">
        <f t="shared" si="29"/>
        <v>0</v>
      </c>
      <c r="K18" s="31"/>
      <c r="L18" s="68">
        <f t="shared" si="30"/>
        <v>0</v>
      </c>
      <c r="M18" s="280">
        <f t="shared" si="31"/>
        <v>1</v>
      </c>
      <c r="N18" s="279">
        <f t="shared" si="32"/>
        <v>0.33333333333333331</v>
      </c>
      <c r="O18" s="31"/>
      <c r="P18" s="68">
        <f t="shared" si="33"/>
        <v>0</v>
      </c>
      <c r="Q18" s="31"/>
      <c r="R18" s="68">
        <f t="shared" si="34"/>
        <v>0</v>
      </c>
      <c r="S18" s="31"/>
      <c r="T18" s="68">
        <f t="shared" si="35"/>
        <v>0</v>
      </c>
      <c r="U18" s="1058"/>
      <c r="V18" s="1058"/>
      <c r="W18" s="1058"/>
      <c r="X18" s="1058"/>
      <c r="Y18" s="1058"/>
      <c r="Z18" s="1058"/>
      <c r="AA18" s="280">
        <f t="shared" si="36"/>
        <v>0</v>
      </c>
      <c r="AB18" s="279">
        <f t="shared" si="37"/>
        <v>0</v>
      </c>
      <c r="AC18" s="1307">
        <v>1</v>
      </c>
      <c r="AD18" s="1306">
        <f t="shared" si="38"/>
        <v>1</v>
      </c>
    </row>
    <row r="19" spans="1:30" hidden="1" x14ac:dyDescent="0.25">
      <c r="A19" s="2" t="s">
        <v>148</v>
      </c>
      <c r="B19" s="69">
        <v>1</v>
      </c>
      <c r="C19" s="890"/>
      <c r="D19" s="1049">
        <f t="shared" si="26"/>
        <v>0</v>
      </c>
      <c r="E19" s="890"/>
      <c r="F19" s="1049">
        <f t="shared" si="27"/>
        <v>0</v>
      </c>
      <c r="G19" s="890">
        <v>1</v>
      </c>
      <c r="H19" s="70">
        <f t="shared" si="28"/>
        <v>1</v>
      </c>
      <c r="I19" s="11"/>
      <c r="J19" s="70">
        <f t="shared" si="29"/>
        <v>0</v>
      </c>
      <c r="K19" s="11"/>
      <c r="L19" s="70">
        <f t="shared" si="30"/>
        <v>0</v>
      </c>
      <c r="M19" s="101">
        <f t="shared" si="31"/>
        <v>1</v>
      </c>
      <c r="N19" s="102">
        <f t="shared" si="32"/>
        <v>0.33333333333333331</v>
      </c>
      <c r="O19" s="11"/>
      <c r="P19" s="70">
        <f t="shared" si="33"/>
        <v>0</v>
      </c>
      <c r="Q19" s="11"/>
      <c r="R19" s="70">
        <f t="shared" si="34"/>
        <v>0</v>
      </c>
      <c r="S19" s="11"/>
      <c r="T19" s="70">
        <f t="shared" si="35"/>
        <v>0</v>
      </c>
      <c r="U19" s="1049"/>
      <c r="V19" s="1049"/>
      <c r="W19" s="1049"/>
      <c r="X19" s="1049"/>
      <c r="Y19" s="1049"/>
      <c r="Z19" s="1049"/>
      <c r="AA19" s="101">
        <f t="shared" si="36"/>
        <v>0</v>
      </c>
      <c r="AB19" s="102">
        <f t="shared" si="37"/>
        <v>0</v>
      </c>
      <c r="AC19" s="890">
        <v>1</v>
      </c>
      <c r="AD19" s="1049">
        <f t="shared" si="38"/>
        <v>1</v>
      </c>
    </row>
    <row r="20" spans="1:30" hidden="1" x14ac:dyDescent="0.25">
      <c r="A20" s="61" t="s">
        <v>149</v>
      </c>
      <c r="B20" s="131">
        <v>4</v>
      </c>
      <c r="C20" s="1350"/>
      <c r="D20" s="1360">
        <f t="shared" si="26"/>
        <v>0</v>
      </c>
      <c r="E20" s="1350"/>
      <c r="F20" s="1360">
        <f t="shared" si="27"/>
        <v>0</v>
      </c>
      <c r="G20" s="892">
        <v>5</v>
      </c>
      <c r="H20" s="71">
        <f t="shared" si="28"/>
        <v>1.25</v>
      </c>
      <c r="I20" s="32"/>
      <c r="J20" s="71">
        <f t="shared" si="29"/>
        <v>0</v>
      </c>
      <c r="K20" s="32"/>
      <c r="L20" s="71">
        <f t="shared" si="30"/>
        <v>0</v>
      </c>
      <c r="M20" s="282">
        <f t="shared" si="31"/>
        <v>5</v>
      </c>
      <c r="N20" s="283">
        <f t="shared" si="32"/>
        <v>0.41666666666666669</v>
      </c>
      <c r="O20" s="32"/>
      <c r="P20" s="71">
        <f t="shared" si="33"/>
        <v>0</v>
      </c>
      <c r="Q20" s="32"/>
      <c r="R20" s="71">
        <f t="shared" si="34"/>
        <v>0</v>
      </c>
      <c r="S20" s="32"/>
      <c r="T20" s="71">
        <f t="shared" si="35"/>
        <v>0</v>
      </c>
      <c r="U20" s="1059"/>
      <c r="V20" s="1059"/>
      <c r="W20" s="1059"/>
      <c r="X20" s="1059"/>
      <c r="Y20" s="1059"/>
      <c r="Z20" s="1059"/>
      <c r="AA20" s="282">
        <f t="shared" si="36"/>
        <v>0</v>
      </c>
      <c r="AB20" s="283">
        <f t="shared" si="37"/>
        <v>0</v>
      </c>
      <c r="AC20" s="1308">
        <v>5</v>
      </c>
      <c r="AD20" s="1309">
        <f t="shared" si="38"/>
        <v>1.25</v>
      </c>
    </row>
    <row r="21" spans="1:30" hidden="1" x14ac:dyDescent="0.25">
      <c r="A21" s="311" t="s">
        <v>211</v>
      </c>
      <c r="B21" s="130">
        <v>5</v>
      </c>
      <c r="C21" s="903"/>
      <c r="D21" s="1060">
        <f t="shared" si="26"/>
        <v>0</v>
      </c>
      <c r="E21" s="903"/>
      <c r="F21" s="1060">
        <f t="shared" si="27"/>
        <v>0</v>
      </c>
      <c r="G21" s="309">
        <v>3.75</v>
      </c>
      <c r="H21" s="68">
        <f t="shared" si="28"/>
        <v>0.75</v>
      </c>
      <c r="I21" s="903"/>
      <c r="J21" s="68">
        <f t="shared" si="29"/>
        <v>0</v>
      </c>
      <c r="K21" s="903"/>
      <c r="L21" s="68">
        <f t="shared" si="30"/>
        <v>0</v>
      </c>
      <c r="M21" s="280">
        <f t="shared" si="31"/>
        <v>3.75</v>
      </c>
      <c r="N21" s="279">
        <f t="shared" si="32"/>
        <v>0.25</v>
      </c>
      <c r="O21" s="903"/>
      <c r="P21" s="68">
        <f t="shared" si="33"/>
        <v>0</v>
      </c>
      <c r="Q21" s="903"/>
      <c r="R21" s="68">
        <f t="shared" si="34"/>
        <v>0</v>
      </c>
      <c r="S21" s="903"/>
      <c r="T21" s="68">
        <f t="shared" si="35"/>
        <v>0</v>
      </c>
      <c r="U21" s="1060"/>
      <c r="V21" s="1060"/>
      <c r="W21" s="1060"/>
      <c r="X21" s="1060"/>
      <c r="Y21" s="1060"/>
      <c r="Z21" s="1060"/>
      <c r="AA21" s="280">
        <f t="shared" si="36"/>
        <v>0</v>
      </c>
      <c r="AB21" s="279">
        <f t="shared" si="37"/>
        <v>0</v>
      </c>
      <c r="AC21" s="309">
        <v>3.75</v>
      </c>
      <c r="AD21" s="1060">
        <f t="shared" si="38"/>
        <v>0.75</v>
      </c>
    </row>
    <row r="22" spans="1:30" hidden="1" x14ac:dyDescent="0.25">
      <c r="A22" s="9" t="s">
        <v>150</v>
      </c>
      <c r="B22" s="69">
        <v>1</v>
      </c>
      <c r="C22" s="890"/>
      <c r="D22" s="1049">
        <f t="shared" si="26"/>
        <v>0</v>
      </c>
      <c r="E22" s="895"/>
      <c r="F22" s="1049">
        <f t="shared" si="27"/>
        <v>0</v>
      </c>
      <c r="G22" s="895">
        <v>1</v>
      </c>
      <c r="H22" s="70">
        <f t="shared" si="28"/>
        <v>1</v>
      </c>
      <c r="I22" s="11"/>
      <c r="J22" s="70">
        <f t="shared" si="29"/>
        <v>0</v>
      </c>
      <c r="K22" s="11"/>
      <c r="L22" s="70">
        <f t="shared" si="30"/>
        <v>0</v>
      </c>
      <c r="M22" s="101">
        <f t="shared" si="31"/>
        <v>1</v>
      </c>
      <c r="N22" s="102">
        <f t="shared" si="32"/>
        <v>0.33333333333333331</v>
      </c>
      <c r="O22" s="11"/>
      <c r="P22" s="70">
        <f t="shared" si="33"/>
        <v>0</v>
      </c>
      <c r="Q22" s="11"/>
      <c r="R22" s="70">
        <f t="shared" si="34"/>
        <v>0</v>
      </c>
      <c r="S22" s="910"/>
      <c r="T22" s="70">
        <f t="shared" si="35"/>
        <v>0</v>
      </c>
      <c r="U22" s="1049"/>
      <c r="V22" s="1049"/>
      <c r="W22" s="1049"/>
      <c r="X22" s="1049"/>
      <c r="Y22" s="1049"/>
      <c r="Z22" s="1049"/>
      <c r="AA22" s="101">
        <f t="shared" si="36"/>
        <v>0</v>
      </c>
      <c r="AB22" s="102">
        <f t="shared" si="37"/>
        <v>0</v>
      </c>
      <c r="AC22" s="895">
        <v>1</v>
      </c>
      <c r="AD22" s="1049">
        <f t="shared" si="38"/>
        <v>1</v>
      </c>
    </row>
    <row r="23" spans="1:30" hidden="1" x14ac:dyDescent="0.25">
      <c r="A23" s="2" t="s">
        <v>151</v>
      </c>
      <c r="B23" s="126">
        <v>3</v>
      </c>
      <c r="C23" s="1345"/>
      <c r="D23" s="1361">
        <f t="shared" si="26"/>
        <v>0</v>
      </c>
      <c r="E23" s="1345"/>
      <c r="F23" s="1361">
        <f t="shared" si="27"/>
        <v>0</v>
      </c>
      <c r="G23" s="891">
        <v>3</v>
      </c>
      <c r="H23" s="72">
        <f t="shared" si="28"/>
        <v>1</v>
      </c>
      <c r="I23" s="4"/>
      <c r="J23" s="72">
        <f t="shared" si="29"/>
        <v>0</v>
      </c>
      <c r="K23" s="4"/>
      <c r="L23" s="72">
        <f t="shared" si="30"/>
        <v>0</v>
      </c>
      <c r="M23" s="103">
        <f t="shared" si="31"/>
        <v>3</v>
      </c>
      <c r="N23" s="273">
        <f t="shared" si="32"/>
        <v>0.33333333333333331</v>
      </c>
      <c r="O23" s="4"/>
      <c r="P23" s="72">
        <f t="shared" si="33"/>
        <v>0</v>
      </c>
      <c r="Q23" s="4"/>
      <c r="R23" s="72">
        <f t="shared" si="34"/>
        <v>0</v>
      </c>
      <c r="S23" s="4"/>
      <c r="T23" s="72">
        <f t="shared" si="35"/>
        <v>0</v>
      </c>
      <c r="U23" s="1061"/>
      <c r="V23" s="1061"/>
      <c r="W23" s="1061"/>
      <c r="X23" s="1061"/>
      <c r="Y23" s="1061"/>
      <c r="Z23" s="1061"/>
      <c r="AA23" s="103">
        <f t="shared" si="36"/>
        <v>0</v>
      </c>
      <c r="AB23" s="273">
        <f t="shared" si="37"/>
        <v>0</v>
      </c>
      <c r="AC23" s="1310">
        <v>3</v>
      </c>
      <c r="AD23" s="1071">
        <f t="shared" si="38"/>
        <v>1</v>
      </c>
    </row>
    <row r="24" spans="1:30" ht="15.75" hidden="1" thickBot="1" x14ac:dyDescent="0.3">
      <c r="A24" s="85" t="s">
        <v>152</v>
      </c>
      <c r="B24" s="131">
        <v>3</v>
      </c>
      <c r="C24" s="1350"/>
      <c r="D24" s="1360">
        <f t="shared" si="26"/>
        <v>0</v>
      </c>
      <c r="E24" s="1350"/>
      <c r="F24" s="1360">
        <f t="shared" si="27"/>
        <v>0</v>
      </c>
      <c r="G24" s="18">
        <v>3</v>
      </c>
      <c r="H24" s="507">
        <f t="shared" si="28"/>
        <v>1</v>
      </c>
      <c r="I24" s="87"/>
      <c r="J24" s="507">
        <f t="shared" si="29"/>
        <v>0</v>
      </c>
      <c r="K24" s="87"/>
      <c r="L24" s="507">
        <f t="shared" si="30"/>
        <v>0</v>
      </c>
      <c r="M24" s="201">
        <f t="shared" si="31"/>
        <v>3</v>
      </c>
      <c r="N24" s="508">
        <f t="shared" si="32"/>
        <v>0.33333333333333331</v>
      </c>
      <c r="O24" s="87"/>
      <c r="P24" s="507">
        <f t="shared" si="33"/>
        <v>0</v>
      </c>
      <c r="Q24" s="87"/>
      <c r="R24" s="507">
        <f t="shared" si="34"/>
        <v>0</v>
      </c>
      <c r="S24" s="87"/>
      <c r="T24" s="507">
        <f t="shared" si="35"/>
        <v>0</v>
      </c>
      <c r="U24" s="1059"/>
      <c r="V24" s="1059"/>
      <c r="W24" s="1059"/>
      <c r="X24" s="1059"/>
      <c r="Y24" s="1059"/>
      <c r="Z24" s="1059"/>
      <c r="AA24" s="201">
        <f t="shared" si="36"/>
        <v>0</v>
      </c>
      <c r="AB24" s="508">
        <f t="shared" si="37"/>
        <v>0</v>
      </c>
      <c r="AC24" s="1311">
        <v>3</v>
      </c>
      <c r="AD24" s="1309">
        <f t="shared" si="38"/>
        <v>1</v>
      </c>
    </row>
    <row r="25" spans="1:30" ht="15.75" hidden="1" thickBot="1" x14ac:dyDescent="0.3">
      <c r="A25" s="509" t="s">
        <v>7</v>
      </c>
      <c r="B25" s="510">
        <f>SUM(B15:B24)</f>
        <v>21</v>
      </c>
      <c r="C25" s="909">
        <f>SUM(C15:C24)</f>
        <v>0</v>
      </c>
      <c r="D25" s="952">
        <f t="shared" si="26"/>
        <v>0</v>
      </c>
      <c r="E25" s="909">
        <f t="shared" ref="E25" si="39">SUM(E15:E24)</f>
        <v>0</v>
      </c>
      <c r="F25" s="952">
        <f t="shared" si="27"/>
        <v>0</v>
      </c>
      <c r="G25" s="511">
        <f>SUM(G15:G24)</f>
        <v>19.850000000000001</v>
      </c>
      <c r="H25" s="512">
        <f t="shared" si="28"/>
        <v>0.94523809523809532</v>
      </c>
      <c r="I25" s="511">
        <f>SUM(I15:I24)</f>
        <v>0</v>
      </c>
      <c r="J25" s="512">
        <f t="shared" si="29"/>
        <v>0</v>
      </c>
      <c r="K25" s="511">
        <f>SUM(K15:K24)</f>
        <v>0</v>
      </c>
      <c r="L25" s="512">
        <f t="shared" si="30"/>
        <v>0</v>
      </c>
      <c r="M25" s="500">
        <f t="shared" si="31"/>
        <v>19.850000000000001</v>
      </c>
      <c r="N25" s="513">
        <f t="shared" si="32"/>
        <v>0.31507936507936513</v>
      </c>
      <c r="O25" s="511">
        <f>SUM(O15:O24)</f>
        <v>0</v>
      </c>
      <c r="P25" s="512">
        <f t="shared" si="33"/>
        <v>0</v>
      </c>
      <c r="Q25" s="511">
        <f>SUM(Q15:Q24)</f>
        <v>0</v>
      </c>
      <c r="R25" s="512">
        <f t="shared" si="34"/>
        <v>0</v>
      </c>
      <c r="S25" s="511">
        <f t="shared" ref="S25" si="40">SUM(S15:S24)</f>
        <v>0</v>
      </c>
      <c r="T25" s="512">
        <f t="shared" si="35"/>
        <v>0</v>
      </c>
      <c r="U25" s="952"/>
      <c r="V25" s="952"/>
      <c r="W25" s="952"/>
      <c r="X25" s="952"/>
      <c r="Y25" s="952"/>
      <c r="Z25" s="952"/>
      <c r="AA25" s="500">
        <f t="shared" si="36"/>
        <v>0</v>
      </c>
      <c r="AB25" s="513">
        <f t="shared" si="37"/>
        <v>0</v>
      </c>
      <c r="AC25" s="909">
        <f>SUM(AC15:AC24)</f>
        <v>19.850000000000001</v>
      </c>
      <c r="AD25" s="952">
        <f t="shared" si="38"/>
        <v>0.94523809523809532</v>
      </c>
    </row>
  </sheetData>
  <mergeCells count="4">
    <mergeCell ref="A2:Q2"/>
    <mergeCell ref="A3:Q3"/>
    <mergeCell ref="A13:AB13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2:AF19"/>
  <sheetViews>
    <sheetView showGridLines="0" workbookViewId="0"/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425781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42578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520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536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49" t="s">
        <v>440</v>
      </c>
      <c r="AF6" s="150" t="s">
        <v>205</v>
      </c>
    </row>
    <row r="7" spans="1:32" ht="16.5" thickTop="1" thickBot="1" x14ac:dyDescent="0.3">
      <c r="A7" s="1104" t="s">
        <v>142</v>
      </c>
      <c r="B7" s="1105">
        <v>70</v>
      </c>
      <c r="C7" s="75">
        <v>70</v>
      </c>
      <c r="D7" s="76">
        <f t="shared" ref="D7" si="0">C7/$B7</f>
        <v>1</v>
      </c>
      <c r="E7" s="75">
        <v>70</v>
      </c>
      <c r="F7" s="76">
        <f t="shared" ref="F7" si="1">E7/$B7</f>
        <v>1</v>
      </c>
      <c r="G7" s="1106">
        <v>70</v>
      </c>
      <c r="H7" s="1107">
        <f t="shared" ref="H7" si="2">G7/$B7</f>
        <v>1</v>
      </c>
      <c r="I7" s="1106">
        <v>70</v>
      </c>
      <c r="J7" s="1107">
        <f t="shared" ref="J7" si="3">I7/$B7</f>
        <v>1</v>
      </c>
      <c r="K7" s="1227">
        <v>70</v>
      </c>
      <c r="L7" s="1107">
        <f t="shared" ref="L7" si="4">K7/$B7</f>
        <v>1</v>
      </c>
      <c r="M7" s="1108">
        <f t="shared" ref="M7:M8" si="5">SUM(G7,I7,K7)</f>
        <v>210</v>
      </c>
      <c r="N7" s="1109">
        <f t="shared" ref="N7:N8" si="6">M7/($B7*3)</f>
        <v>1</v>
      </c>
      <c r="O7" s="1227">
        <v>70</v>
      </c>
      <c r="P7" s="1107">
        <f t="shared" ref="P7" si="7">O7/$B7</f>
        <v>1</v>
      </c>
      <c r="Q7" s="1227">
        <v>70</v>
      </c>
      <c r="R7" s="1107">
        <f t="shared" ref="R7" si="8">Q7/$B7</f>
        <v>1</v>
      </c>
      <c r="S7" s="1227">
        <v>70</v>
      </c>
      <c r="T7" s="1107">
        <f t="shared" ref="T7" si="9">S7/$B7</f>
        <v>1</v>
      </c>
      <c r="U7" s="1108">
        <f>SUM(O7,Q7,S7)</f>
        <v>210</v>
      </c>
      <c r="V7" s="1109">
        <f>U7/($B7*3)</f>
        <v>1</v>
      </c>
      <c r="W7" s="890">
        <v>70</v>
      </c>
      <c r="X7" s="70">
        <f t="shared" ref="X7" si="10">W7/$B7</f>
        <v>1</v>
      </c>
      <c r="Y7" s="890">
        <v>70</v>
      </c>
      <c r="Z7" s="70">
        <f t="shared" ref="Z7:AB7" si="11">Y7/$B7</f>
        <v>1</v>
      </c>
      <c r="AA7" s="890">
        <v>70</v>
      </c>
      <c r="AB7" s="70">
        <f t="shared" si="11"/>
        <v>1</v>
      </c>
      <c r="AC7" s="1106">
        <v>70</v>
      </c>
      <c r="AD7" s="1278">
        <f t="shared" ref="AD7" si="12">AC7/$B7</f>
        <v>1</v>
      </c>
      <c r="AE7" s="1031">
        <f>SUM(W7,Y7,AA7)</f>
        <v>210</v>
      </c>
      <c r="AF7" s="1033">
        <f t="shared" ref="AF7" si="13">AE7/($B7*3)</f>
        <v>1</v>
      </c>
    </row>
    <row r="8" spans="1:32" ht="15.75" thickBot="1" x14ac:dyDescent="0.3">
      <c r="A8" s="736" t="s">
        <v>7</v>
      </c>
      <c r="B8" s="737">
        <f>SUM(B7)</f>
        <v>70</v>
      </c>
      <c r="C8" s="23">
        <f t="shared" ref="C8" si="14">SUM(C7)</f>
        <v>70</v>
      </c>
      <c r="D8" s="1029">
        <f t="shared" ref="D8" si="15">((C8/$B$8))-1</f>
        <v>0</v>
      </c>
      <c r="E8" s="23">
        <f t="shared" ref="E8" si="16">SUM(E7)</f>
        <v>70</v>
      </c>
      <c r="F8" s="1029">
        <f t="shared" ref="F8" si="17">((E8/$B$8))-1</f>
        <v>0</v>
      </c>
      <c r="G8" s="1110">
        <f>SUM(G7)</f>
        <v>70</v>
      </c>
      <c r="H8" s="738">
        <f>((G8/$B$8))-1</f>
        <v>0</v>
      </c>
      <c r="I8" s="1110">
        <f>SUM(I7)</f>
        <v>70</v>
      </c>
      <c r="J8" s="738">
        <f>((I8/$B$8))-1</f>
        <v>0</v>
      </c>
      <c r="K8" s="1115">
        <f>SUM(K7)</f>
        <v>70</v>
      </c>
      <c r="L8" s="738">
        <f>((K8/$B$8))-1</f>
        <v>0</v>
      </c>
      <c r="M8" s="1112">
        <f t="shared" si="5"/>
        <v>210</v>
      </c>
      <c r="N8" s="1113">
        <f t="shared" si="6"/>
        <v>1</v>
      </c>
      <c r="O8" s="1110">
        <f>SUM(O7)</f>
        <v>70</v>
      </c>
      <c r="P8" s="738">
        <f>((O8/$B$8))-1</f>
        <v>0</v>
      </c>
      <c r="Q8" s="1110">
        <f t="shared" ref="Q8" si="18">SUM(Q7)</f>
        <v>70</v>
      </c>
      <c r="R8" s="738">
        <f t="shared" ref="R8" si="19">((Q8/$B$8))-1</f>
        <v>0</v>
      </c>
      <c r="S8" s="1110">
        <f t="shared" ref="S8" si="20">SUM(S7)</f>
        <v>70</v>
      </c>
      <c r="T8" s="738">
        <f t="shared" ref="T8" si="21">((S8/$B$8))-1</f>
        <v>0</v>
      </c>
      <c r="U8" s="1112">
        <f>SUM(O8,Q8,S8)</f>
        <v>210</v>
      </c>
      <c r="V8" s="1113">
        <f>U8/($B8*3)</f>
        <v>1</v>
      </c>
      <c r="W8" s="514">
        <f>SUM(W2:W7)</f>
        <v>70</v>
      </c>
      <c r="X8" s="738">
        <f t="shared" ref="X8" si="22">W8/$B8</f>
        <v>1</v>
      </c>
      <c r="Y8" s="514">
        <f>SUM(Y2:Y7)</f>
        <v>70</v>
      </c>
      <c r="Z8" s="738">
        <f t="shared" ref="Z8" si="23">Y8/$B8</f>
        <v>1</v>
      </c>
      <c r="AA8" s="514">
        <f t="shared" ref="AA8" si="24">SUM(AA2:AA7)</f>
        <v>70</v>
      </c>
      <c r="AB8" s="738">
        <f t="shared" ref="AB8" si="25">AA8/$B8</f>
        <v>1</v>
      </c>
      <c r="AC8" s="1110">
        <f>SUM(AC7)</f>
        <v>70</v>
      </c>
      <c r="AD8" s="738">
        <f>((AC8/$B$8))-1</f>
        <v>0</v>
      </c>
      <c r="AE8" s="1082">
        <f>SUM(W8,Y8,AA8)</f>
        <v>210</v>
      </c>
      <c r="AF8" s="1010">
        <f t="shared" ref="AF8" si="26">AE8/($B8*3)</f>
        <v>1</v>
      </c>
    </row>
    <row r="11" spans="1:32" ht="15.75" hidden="1" x14ac:dyDescent="0.25">
      <c r="A11" s="1402" t="s">
        <v>429</v>
      </c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1403"/>
      <c r="Y11" s="1403"/>
      <c r="Z11" s="1403"/>
      <c r="AA11" s="1403"/>
      <c r="AB11" s="1403"/>
      <c r="AC11" s="1295"/>
      <c r="AD11" s="1295"/>
    </row>
    <row r="12" spans="1:32" ht="23.25" hidden="1" thickBot="1" x14ac:dyDescent="0.3">
      <c r="A12" s="14" t="s">
        <v>14</v>
      </c>
      <c r="B12" s="94" t="s">
        <v>207</v>
      </c>
      <c r="C12" s="1343" t="str">
        <f>'[1]UBS Izolina Mazzei'!C31</f>
        <v>SET</v>
      </c>
      <c r="D12" s="1344" t="str">
        <f>'[1]UBS Izolina Mazzei'!D31</f>
        <v>%</v>
      </c>
      <c r="E12" s="1343" t="str">
        <f>'[1]UBS Izolina Mazzei'!E31</f>
        <v>OUT</v>
      </c>
      <c r="F12" s="1344" t="str">
        <f>'[1]UBS Izolina Mazzei'!F31</f>
        <v>%</v>
      </c>
      <c r="G12" s="14" t="str">
        <f>'UBS Izolina Mazzei'!G31</f>
        <v>MAR_17</v>
      </c>
      <c r="H12" s="15" t="str">
        <f>'UBS Izolina Mazzei'!H31</f>
        <v>%</v>
      </c>
      <c r="I12" s="14" t="str">
        <f>'UBS Izolina Mazzei'!I31</f>
        <v>ABR_17</v>
      </c>
      <c r="J12" s="15" t="str">
        <f>'UBS Izolina Mazzei'!J31</f>
        <v>%</v>
      </c>
      <c r="K12" s="14" t="str">
        <f>'UBS Izolina Mazzei'!K31</f>
        <v>MAI_17</v>
      </c>
      <c r="L12" s="15" t="str">
        <f>'UBS Izolina Mazzei'!L31</f>
        <v>%</v>
      </c>
      <c r="M12" s="138" t="str">
        <f>'UBS Izolina Mazzei'!M31</f>
        <v>Trimestre</v>
      </c>
      <c r="N12" s="13" t="str">
        <f>'UBS Izolina Mazzei'!N31</f>
        <v>% Trim</v>
      </c>
      <c r="O12" s="14" t="str">
        <f>'UBS Izolina Mazzei'!O31</f>
        <v>JUN_17</v>
      </c>
      <c r="P12" s="15" t="str">
        <f>'UBS Izolina Mazzei'!P31</f>
        <v>%</v>
      </c>
      <c r="Q12" s="14" t="str">
        <f>'UBS Izolina Mazzei'!Q31</f>
        <v>JUL_17</v>
      </c>
      <c r="R12" s="15" t="str">
        <f>'UBS Izolina Mazzei'!R31</f>
        <v>%</v>
      </c>
      <c r="S12" s="14" t="str">
        <f>'UBS Izolina Mazzei'!S31</f>
        <v>AGO_17</v>
      </c>
      <c r="T12" s="15" t="str">
        <f>'UBS Izolina Mazzei'!T31</f>
        <v>%</v>
      </c>
      <c r="U12" s="117"/>
      <c r="V12" s="117"/>
      <c r="W12" s="117"/>
      <c r="X12" s="117"/>
      <c r="Y12" s="117"/>
      <c r="Z12" s="117"/>
      <c r="AA12" s="138" t="str">
        <f>'UBS Izolina Mazzei'!AA31</f>
        <v>Trimestre</v>
      </c>
      <c r="AB12" s="13" t="str">
        <f>'UBS Izolina Mazzei'!AB31</f>
        <v>% Trim</v>
      </c>
      <c r="AC12" s="1313">
        <f>'[2]UBS Izolina Mazzei'!Y31</f>
        <v>0</v>
      </c>
      <c r="AD12" s="1312">
        <f>'[2]UBS Izolina Mazzei'!Z31</f>
        <v>0</v>
      </c>
    </row>
    <row r="13" spans="1:32" ht="24" hidden="1" x14ac:dyDescent="0.25">
      <c r="A13" s="34" t="s">
        <v>137</v>
      </c>
      <c r="B13" s="69">
        <v>6</v>
      </c>
      <c r="C13" s="890"/>
      <c r="D13" s="1049">
        <f t="shared" ref="D13:D18" si="27">C13/$B13</f>
        <v>0</v>
      </c>
      <c r="E13" s="890"/>
      <c r="F13" s="1049">
        <f t="shared" ref="F13:F18" si="28">E13/$B13</f>
        <v>0</v>
      </c>
      <c r="G13" s="890">
        <v>6</v>
      </c>
      <c r="H13" s="70">
        <f t="shared" ref="H13:H18" si="29">G13/$B13</f>
        <v>1</v>
      </c>
      <c r="I13" s="11"/>
      <c r="J13" s="70">
        <f t="shared" ref="J13:J18" si="30">I13/$B13</f>
        <v>0</v>
      </c>
      <c r="K13" s="11"/>
      <c r="L13" s="70">
        <f t="shared" ref="L13:L18" si="31">K13/$B13</f>
        <v>0</v>
      </c>
      <c r="M13" s="101">
        <f t="shared" ref="M13:M18" si="32">SUM(G13,I13,K13)</f>
        <v>6</v>
      </c>
      <c r="N13" s="102">
        <f t="shared" ref="N13:N18" si="33">M13/($B13*3)</f>
        <v>0.33333333333333331</v>
      </c>
      <c r="O13" s="11"/>
      <c r="P13" s="70">
        <f t="shared" ref="P13:P18" si="34">O13/$B13</f>
        <v>0</v>
      </c>
      <c r="Q13" s="11"/>
      <c r="R13" s="70">
        <f t="shared" ref="R13:R18" si="35">Q13/$B13</f>
        <v>0</v>
      </c>
      <c r="S13" s="11"/>
      <c r="T13" s="70">
        <f t="shared" ref="T13:T18" si="36">S13/$B13</f>
        <v>0</v>
      </c>
      <c r="U13" s="1049"/>
      <c r="V13" s="1049"/>
      <c r="W13" s="1049"/>
      <c r="X13" s="1049"/>
      <c r="Y13" s="1049"/>
      <c r="Z13" s="1049"/>
      <c r="AA13" s="101">
        <f t="shared" ref="AA13:AA18" si="37">SUM(O13,Q13,S13)</f>
        <v>0</v>
      </c>
      <c r="AB13" s="102">
        <f t="shared" ref="AB13:AB18" si="38">AA13/($B13*3)</f>
        <v>0</v>
      </c>
      <c r="AC13" s="890">
        <v>6</v>
      </c>
      <c r="AD13" s="1049">
        <f t="shared" ref="AD13:AD18" si="39">AC13/$B13</f>
        <v>1</v>
      </c>
    </row>
    <row r="14" spans="1:32" hidden="1" x14ac:dyDescent="0.25">
      <c r="A14" s="2" t="s">
        <v>138</v>
      </c>
      <c r="B14" s="3">
        <v>1</v>
      </c>
      <c r="C14" s="1345"/>
      <c r="D14" s="1361">
        <f t="shared" si="27"/>
        <v>0</v>
      </c>
      <c r="E14" s="1345"/>
      <c r="F14" s="1361">
        <f t="shared" si="28"/>
        <v>0</v>
      </c>
      <c r="G14" s="891">
        <v>1</v>
      </c>
      <c r="H14" s="72">
        <f t="shared" si="29"/>
        <v>1</v>
      </c>
      <c r="I14" s="4"/>
      <c r="J14" s="72">
        <f t="shared" si="30"/>
        <v>0</v>
      </c>
      <c r="K14" s="4"/>
      <c r="L14" s="72">
        <f t="shared" si="31"/>
        <v>0</v>
      </c>
      <c r="M14" s="103">
        <f t="shared" si="32"/>
        <v>1</v>
      </c>
      <c r="N14" s="273">
        <f t="shared" si="33"/>
        <v>0.33333333333333331</v>
      </c>
      <c r="O14" s="4"/>
      <c r="P14" s="72">
        <f t="shared" si="34"/>
        <v>0</v>
      </c>
      <c r="Q14" s="4"/>
      <c r="R14" s="72">
        <f t="shared" si="35"/>
        <v>0</v>
      </c>
      <c r="S14" s="4"/>
      <c r="T14" s="72">
        <f t="shared" si="36"/>
        <v>0</v>
      </c>
      <c r="U14" s="1061"/>
      <c r="V14" s="1061"/>
      <c r="W14" s="1061"/>
      <c r="X14" s="1061"/>
      <c r="Y14" s="1061"/>
      <c r="Z14" s="1061"/>
      <c r="AA14" s="103">
        <f t="shared" si="37"/>
        <v>0</v>
      </c>
      <c r="AB14" s="273">
        <f t="shared" si="38"/>
        <v>0</v>
      </c>
      <c r="AC14" s="1310">
        <v>1</v>
      </c>
      <c r="AD14" s="1071">
        <f t="shared" si="39"/>
        <v>1</v>
      </c>
    </row>
    <row r="15" spans="1:32" hidden="1" x14ac:dyDescent="0.25">
      <c r="A15" s="2" t="s">
        <v>139</v>
      </c>
      <c r="B15" s="3">
        <v>1</v>
      </c>
      <c r="C15" s="1345"/>
      <c r="D15" s="1361">
        <f t="shared" si="27"/>
        <v>0</v>
      </c>
      <c r="E15" s="1345"/>
      <c r="F15" s="1361">
        <f t="shared" si="28"/>
        <v>0</v>
      </c>
      <c r="G15" s="891">
        <v>1</v>
      </c>
      <c r="H15" s="72">
        <f t="shared" si="29"/>
        <v>1</v>
      </c>
      <c r="I15" s="4"/>
      <c r="J15" s="72">
        <f t="shared" si="30"/>
        <v>0</v>
      </c>
      <c r="K15" s="4"/>
      <c r="L15" s="72">
        <f t="shared" si="31"/>
        <v>0</v>
      </c>
      <c r="M15" s="103">
        <f t="shared" si="32"/>
        <v>1</v>
      </c>
      <c r="N15" s="273">
        <f t="shared" si="33"/>
        <v>0.33333333333333331</v>
      </c>
      <c r="O15" s="4"/>
      <c r="P15" s="72">
        <f t="shared" si="34"/>
        <v>0</v>
      </c>
      <c r="Q15" s="4"/>
      <c r="R15" s="72">
        <f t="shared" si="35"/>
        <v>0</v>
      </c>
      <c r="S15" s="4"/>
      <c r="T15" s="72">
        <f t="shared" si="36"/>
        <v>0</v>
      </c>
      <c r="U15" s="1061"/>
      <c r="V15" s="1061"/>
      <c r="W15" s="1061"/>
      <c r="X15" s="1061"/>
      <c r="Y15" s="1061"/>
      <c r="Z15" s="1061"/>
      <c r="AA15" s="103">
        <f t="shared" si="37"/>
        <v>0</v>
      </c>
      <c r="AB15" s="273">
        <f t="shared" si="38"/>
        <v>0</v>
      </c>
      <c r="AC15" s="1310">
        <v>1</v>
      </c>
      <c r="AD15" s="1071">
        <f t="shared" si="39"/>
        <v>1</v>
      </c>
    </row>
    <row r="16" spans="1:32" hidden="1" x14ac:dyDescent="0.25">
      <c r="A16" s="2" t="s">
        <v>140</v>
      </c>
      <c r="B16" s="3">
        <v>1</v>
      </c>
      <c r="C16" s="1345"/>
      <c r="D16" s="1361">
        <f t="shared" si="27"/>
        <v>0</v>
      </c>
      <c r="E16" s="1345"/>
      <c r="F16" s="1361">
        <f t="shared" si="28"/>
        <v>0</v>
      </c>
      <c r="G16" s="892">
        <v>1</v>
      </c>
      <c r="H16" s="72">
        <f t="shared" si="29"/>
        <v>1</v>
      </c>
      <c r="I16" s="4"/>
      <c r="J16" s="72">
        <f t="shared" si="30"/>
        <v>0</v>
      </c>
      <c r="K16" s="4"/>
      <c r="L16" s="72">
        <f t="shared" si="31"/>
        <v>0</v>
      </c>
      <c r="M16" s="103">
        <f t="shared" si="32"/>
        <v>1</v>
      </c>
      <c r="N16" s="273">
        <f t="shared" si="33"/>
        <v>0.33333333333333331</v>
      </c>
      <c r="O16" s="4"/>
      <c r="P16" s="72">
        <f t="shared" si="34"/>
        <v>0</v>
      </c>
      <c r="Q16" s="4"/>
      <c r="R16" s="72">
        <f t="shared" si="35"/>
        <v>0</v>
      </c>
      <c r="S16" s="4"/>
      <c r="T16" s="72">
        <f t="shared" si="36"/>
        <v>0</v>
      </c>
      <c r="U16" s="1061"/>
      <c r="V16" s="1061"/>
      <c r="W16" s="1061"/>
      <c r="X16" s="1061"/>
      <c r="Y16" s="1061"/>
      <c r="Z16" s="1061"/>
      <c r="AA16" s="103">
        <f t="shared" si="37"/>
        <v>0</v>
      </c>
      <c r="AB16" s="273">
        <f t="shared" si="38"/>
        <v>0</v>
      </c>
      <c r="AC16" s="1308">
        <v>1</v>
      </c>
      <c r="AD16" s="1071">
        <f t="shared" si="39"/>
        <v>1</v>
      </c>
    </row>
    <row r="17" spans="1:30" ht="15.75" hidden="1" thickBot="1" x14ac:dyDescent="0.3">
      <c r="A17" s="16" t="s">
        <v>141</v>
      </c>
      <c r="B17" s="73">
        <v>1</v>
      </c>
      <c r="C17" s="1347"/>
      <c r="D17" s="1362">
        <f t="shared" si="27"/>
        <v>0</v>
      </c>
      <c r="E17" s="1347"/>
      <c r="F17" s="1362">
        <f t="shared" si="28"/>
        <v>0</v>
      </c>
      <c r="G17" s="897">
        <v>1</v>
      </c>
      <c r="H17" s="74">
        <f t="shared" si="29"/>
        <v>1</v>
      </c>
      <c r="I17" s="18"/>
      <c r="J17" s="74">
        <f t="shared" si="30"/>
        <v>0</v>
      </c>
      <c r="K17" s="18"/>
      <c r="L17" s="74">
        <f t="shared" si="31"/>
        <v>0</v>
      </c>
      <c r="M17" s="104">
        <f t="shared" si="32"/>
        <v>1</v>
      </c>
      <c r="N17" s="105">
        <f t="shared" si="33"/>
        <v>0.33333333333333331</v>
      </c>
      <c r="O17" s="18"/>
      <c r="P17" s="74">
        <f t="shared" si="34"/>
        <v>0</v>
      </c>
      <c r="Q17" s="18"/>
      <c r="R17" s="74">
        <f t="shared" si="35"/>
        <v>0</v>
      </c>
      <c r="S17" s="18"/>
      <c r="T17" s="74">
        <f t="shared" si="36"/>
        <v>0</v>
      </c>
      <c r="U17" s="1062"/>
      <c r="V17" s="1062"/>
      <c r="W17" s="1062"/>
      <c r="X17" s="1062"/>
      <c r="Y17" s="1062"/>
      <c r="Z17" s="1062"/>
      <c r="AA17" s="104">
        <f t="shared" si="37"/>
        <v>0</v>
      </c>
      <c r="AB17" s="105">
        <f t="shared" si="38"/>
        <v>0</v>
      </c>
      <c r="AC17" s="1314">
        <v>1</v>
      </c>
      <c r="AD17" s="1315">
        <f t="shared" si="39"/>
        <v>1</v>
      </c>
    </row>
    <row r="18" spans="1:30" ht="15.75" hidden="1" thickBot="1" x14ac:dyDescent="0.3">
      <c r="A18" s="6" t="s">
        <v>7</v>
      </c>
      <c r="B18" s="7">
        <f>SUM(B13:B17)</f>
        <v>10</v>
      </c>
      <c r="C18" s="8">
        <f t="shared" ref="C18" si="40">SUM(C13:C17)</f>
        <v>0</v>
      </c>
      <c r="D18" s="1029">
        <f t="shared" si="27"/>
        <v>0</v>
      </c>
      <c r="E18" s="8">
        <f t="shared" ref="E18" si="41">SUM(E13:E17)</f>
        <v>0</v>
      </c>
      <c r="F18" s="1029">
        <f t="shared" si="28"/>
        <v>0</v>
      </c>
      <c r="G18" s="8">
        <f>SUM(G13:G17)</f>
        <v>10</v>
      </c>
      <c r="H18" s="22">
        <f t="shared" si="29"/>
        <v>1</v>
      </c>
      <c r="I18" s="8">
        <f>SUM(I13:I17)</f>
        <v>0</v>
      </c>
      <c r="J18" s="22">
        <f t="shared" si="30"/>
        <v>0</v>
      </c>
      <c r="K18" s="8">
        <f>SUM(K13:K17)</f>
        <v>0</v>
      </c>
      <c r="L18" s="22">
        <f t="shared" si="31"/>
        <v>0</v>
      </c>
      <c r="M18" s="106">
        <f t="shared" si="32"/>
        <v>10</v>
      </c>
      <c r="N18" s="842">
        <f t="shared" si="33"/>
        <v>0.33333333333333331</v>
      </c>
      <c r="O18" s="8">
        <f>SUM(O13:O17)</f>
        <v>0</v>
      </c>
      <c r="P18" s="22">
        <f t="shared" si="34"/>
        <v>0</v>
      </c>
      <c r="Q18" s="8">
        <f t="shared" ref="Q18" si="42">SUM(Q13:Q17)</f>
        <v>0</v>
      </c>
      <c r="R18" s="119">
        <f t="shared" si="35"/>
        <v>0</v>
      </c>
      <c r="S18" s="8">
        <f t="shared" ref="S18" si="43">SUM(S13:S17)</f>
        <v>0</v>
      </c>
      <c r="T18" s="119">
        <f t="shared" si="36"/>
        <v>0</v>
      </c>
      <c r="U18" s="1029"/>
      <c r="V18" s="1029"/>
      <c r="W18" s="1029"/>
      <c r="X18" s="1029"/>
      <c r="Y18" s="1029"/>
      <c r="Z18" s="1029"/>
      <c r="AA18" s="106">
        <f t="shared" si="37"/>
        <v>0</v>
      </c>
      <c r="AB18" s="107">
        <f t="shared" si="38"/>
        <v>0</v>
      </c>
      <c r="AC18" s="8">
        <f>SUM(AC13:AC17)</f>
        <v>10</v>
      </c>
      <c r="AD18" s="1029">
        <f t="shared" si="39"/>
        <v>1</v>
      </c>
    </row>
    <row r="19" spans="1:30" hidden="1" x14ac:dyDescent="0.25"/>
  </sheetData>
  <mergeCells count="4">
    <mergeCell ref="A2:Q2"/>
    <mergeCell ref="A3:Q3"/>
    <mergeCell ref="A11:AB11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2:AF25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57031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5703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521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464</v>
      </c>
      <c r="C7" s="890">
        <v>423</v>
      </c>
      <c r="D7" s="1053">
        <f t="shared" ref="D7:D12" si="0">C7/$B7</f>
        <v>0.91163793103448276</v>
      </c>
      <c r="E7" s="890">
        <v>513</v>
      </c>
      <c r="F7" s="1053">
        <f t="shared" ref="F7:F12" si="1">E7/$B7</f>
        <v>1.1056034482758621</v>
      </c>
      <c r="G7" s="890">
        <v>457</v>
      </c>
      <c r="H7" s="19">
        <f t="shared" ref="H7:H12" si="2">G7/$B7</f>
        <v>0.98491379310344829</v>
      </c>
      <c r="I7" s="890">
        <v>423</v>
      </c>
      <c r="J7" s="19">
        <f t="shared" ref="J7:J12" si="3">I7/$B7</f>
        <v>0.91163793103448276</v>
      </c>
      <c r="K7" s="890">
        <v>627</v>
      </c>
      <c r="L7" s="19">
        <f t="shared" ref="L7:L12" si="4">K7/$B7</f>
        <v>1.3512931034482758</v>
      </c>
      <c r="M7" s="101">
        <f t="shared" ref="M7:M12" si="5">SUM(G7,I7,K7)</f>
        <v>1507</v>
      </c>
      <c r="N7" s="175">
        <f t="shared" ref="N7:N12" si="6">M7/($B7*3)</f>
        <v>1.0826149425287357</v>
      </c>
      <c r="O7" s="890">
        <v>680</v>
      </c>
      <c r="P7" s="19">
        <f t="shared" ref="P7:P12" si="7">O7/$B7</f>
        <v>1.4655172413793103</v>
      </c>
      <c r="Q7" s="890">
        <v>455</v>
      </c>
      <c r="R7" s="19">
        <f t="shared" ref="R7:R12" si="8">Q7/$B7</f>
        <v>0.9806034482758621</v>
      </c>
      <c r="S7" s="890">
        <v>460</v>
      </c>
      <c r="T7" s="19">
        <f t="shared" ref="T7:T12" si="9">S7/$B7</f>
        <v>0.99137931034482762</v>
      </c>
      <c r="U7" s="101">
        <f t="shared" ref="U7:U12" si="10">SUM(O7,Q7,S7)</f>
        <v>1595</v>
      </c>
      <c r="V7" s="175">
        <f t="shared" ref="V7:V12" si="11">U7/($B7*3)</f>
        <v>1.1458333333333333</v>
      </c>
      <c r="W7" s="890">
        <v>511</v>
      </c>
      <c r="X7" s="70">
        <f t="shared" ref="X7" si="12">W7/$B7</f>
        <v>1.1012931034482758</v>
      </c>
      <c r="Y7" s="890">
        <v>570</v>
      </c>
      <c r="Z7" s="70">
        <f t="shared" ref="Z7:AB7" si="13">Y7/$B7</f>
        <v>1.228448275862069</v>
      </c>
      <c r="AA7" s="890">
        <v>650</v>
      </c>
      <c r="AB7" s="70">
        <f t="shared" si="13"/>
        <v>1.4008620689655173</v>
      </c>
      <c r="AC7" s="890">
        <v>450</v>
      </c>
      <c r="AD7" s="1053">
        <f t="shared" ref="AD7:AD12" si="14">AC7/$B7</f>
        <v>0.96982758620689657</v>
      </c>
      <c r="AE7" s="101">
        <f>SUM(W7,Y7,AA7)</f>
        <v>1731</v>
      </c>
      <c r="AF7" s="175">
        <f t="shared" ref="AF7" si="15">AE7/($B7*3)</f>
        <v>1.2435344827586208</v>
      </c>
    </row>
    <row r="8" spans="1:32" x14ac:dyDescent="0.25">
      <c r="A8" s="2" t="s">
        <v>9</v>
      </c>
      <c r="B8" s="5">
        <v>1544</v>
      </c>
      <c r="C8" s="1345">
        <v>1806</v>
      </c>
      <c r="D8" s="1346">
        <f t="shared" si="0"/>
        <v>1.1696891191709844</v>
      </c>
      <c r="E8" s="1345">
        <v>1728</v>
      </c>
      <c r="F8" s="1346">
        <f t="shared" si="1"/>
        <v>1.1191709844559585</v>
      </c>
      <c r="G8" s="891">
        <v>1411</v>
      </c>
      <c r="H8" s="20">
        <f t="shared" si="2"/>
        <v>0.91386010362694303</v>
      </c>
      <c r="I8" s="891">
        <v>1646</v>
      </c>
      <c r="J8" s="20">
        <f t="shared" si="3"/>
        <v>1.0660621761658031</v>
      </c>
      <c r="K8" s="891">
        <v>2198</v>
      </c>
      <c r="L8" s="20">
        <f t="shared" si="4"/>
        <v>1.4235751295336787</v>
      </c>
      <c r="M8" s="103">
        <f t="shared" si="5"/>
        <v>5255</v>
      </c>
      <c r="N8" s="275">
        <f t="shared" si="6"/>
        <v>1.1344991364421417</v>
      </c>
      <c r="O8" s="891">
        <v>1981</v>
      </c>
      <c r="P8" s="20">
        <f t="shared" si="7"/>
        <v>1.2830310880829014</v>
      </c>
      <c r="Q8" s="891">
        <v>1225</v>
      </c>
      <c r="R8" s="20">
        <f t="shared" si="8"/>
        <v>0.79339378238341973</v>
      </c>
      <c r="S8" s="891">
        <v>1035</v>
      </c>
      <c r="T8" s="20">
        <f t="shared" si="9"/>
        <v>0.67033678756476689</v>
      </c>
      <c r="U8" s="103">
        <f t="shared" si="10"/>
        <v>4241</v>
      </c>
      <c r="V8" s="275">
        <f t="shared" si="11"/>
        <v>0.91558721934369602</v>
      </c>
      <c r="W8" s="890">
        <v>1042</v>
      </c>
      <c r="X8" s="70">
        <f t="shared" ref="X8:X11" si="16">W8/$B8</f>
        <v>0.67487046632124348</v>
      </c>
      <c r="Y8" s="890">
        <v>1227</v>
      </c>
      <c r="Z8" s="70">
        <f t="shared" ref="Z8:Z11" si="17">Y8/$B8</f>
        <v>0.7946891191709845</v>
      </c>
      <c r="AA8" s="890">
        <v>1382</v>
      </c>
      <c r="AB8" s="70">
        <f t="shared" ref="AB8:AB11" si="18">AA8/$B8</f>
        <v>0.89507772020725385</v>
      </c>
      <c r="AC8" s="1310">
        <v>977</v>
      </c>
      <c r="AD8" s="1073">
        <f t="shared" si="14"/>
        <v>0.63277202072538863</v>
      </c>
      <c r="AE8" s="101">
        <f t="shared" ref="AE8:AE12" si="19">SUM(W8,Y8,AA8)</f>
        <v>3651</v>
      </c>
      <c r="AF8" s="175">
        <f t="shared" ref="AF8:AF12" si="20">AE8/($B8*3)</f>
        <v>0.78821243523316065</v>
      </c>
    </row>
    <row r="9" spans="1:32" x14ac:dyDescent="0.25">
      <c r="A9" s="2" t="s">
        <v>10</v>
      </c>
      <c r="B9" s="5">
        <v>789</v>
      </c>
      <c r="C9" s="1345">
        <v>594</v>
      </c>
      <c r="D9" s="1346">
        <f t="shared" si="0"/>
        <v>0.75285171102661597</v>
      </c>
      <c r="E9" s="1345">
        <v>576</v>
      </c>
      <c r="F9" s="1346">
        <f t="shared" si="1"/>
        <v>0.73003802281368824</v>
      </c>
      <c r="G9" s="891">
        <v>690</v>
      </c>
      <c r="H9" s="20">
        <f t="shared" si="2"/>
        <v>0.87452471482889738</v>
      </c>
      <c r="I9" s="891">
        <v>509</v>
      </c>
      <c r="J9" s="20">
        <f t="shared" si="3"/>
        <v>0.64512040557667938</v>
      </c>
      <c r="K9" s="891">
        <v>607</v>
      </c>
      <c r="L9" s="20">
        <f t="shared" si="4"/>
        <v>0.76932826362484152</v>
      </c>
      <c r="M9" s="103">
        <f t="shared" si="5"/>
        <v>1806</v>
      </c>
      <c r="N9" s="275">
        <f t="shared" si="6"/>
        <v>0.76299112801013946</v>
      </c>
      <c r="O9" s="891">
        <v>646</v>
      </c>
      <c r="P9" s="20">
        <f t="shared" si="7"/>
        <v>0.81875792141951842</v>
      </c>
      <c r="Q9" s="891">
        <v>634</v>
      </c>
      <c r="R9" s="20">
        <f t="shared" si="8"/>
        <v>0.80354879594423323</v>
      </c>
      <c r="S9" s="891">
        <v>851</v>
      </c>
      <c r="T9" s="20">
        <f t="shared" si="9"/>
        <v>1.0785804816223068</v>
      </c>
      <c r="U9" s="103">
        <f t="shared" si="10"/>
        <v>2131</v>
      </c>
      <c r="V9" s="275">
        <f t="shared" si="11"/>
        <v>0.90029573299535282</v>
      </c>
      <c r="W9" s="890">
        <v>564</v>
      </c>
      <c r="X9" s="70">
        <f t="shared" si="16"/>
        <v>0.71482889733840305</v>
      </c>
      <c r="Y9" s="890">
        <v>742</v>
      </c>
      <c r="Z9" s="70">
        <f t="shared" si="17"/>
        <v>0.94043092522179972</v>
      </c>
      <c r="AA9" s="890">
        <v>767</v>
      </c>
      <c r="AB9" s="70">
        <f t="shared" si="18"/>
        <v>0.97211660329531047</v>
      </c>
      <c r="AC9" s="1310">
        <v>713</v>
      </c>
      <c r="AD9" s="1073">
        <f t="shared" si="14"/>
        <v>0.90367553865652728</v>
      </c>
      <c r="AE9" s="101">
        <f t="shared" si="19"/>
        <v>2073</v>
      </c>
      <c r="AF9" s="175">
        <f t="shared" si="20"/>
        <v>0.87579214195183774</v>
      </c>
    </row>
    <row r="10" spans="1:32" x14ac:dyDescent="0.25">
      <c r="A10" s="2" t="s">
        <v>42</v>
      </c>
      <c r="B10" s="5">
        <v>395</v>
      </c>
      <c r="C10" s="1345">
        <v>402</v>
      </c>
      <c r="D10" s="1346">
        <f t="shared" si="0"/>
        <v>1.0177215189873419</v>
      </c>
      <c r="E10" s="1345">
        <v>348</v>
      </c>
      <c r="F10" s="1346">
        <f t="shared" si="1"/>
        <v>0.88101265822784813</v>
      </c>
      <c r="G10" s="892">
        <v>326</v>
      </c>
      <c r="H10" s="20">
        <f t="shared" si="2"/>
        <v>0.82531645569620249</v>
      </c>
      <c r="I10" s="892">
        <v>370</v>
      </c>
      <c r="J10" s="20">
        <f t="shared" si="3"/>
        <v>0.93670886075949367</v>
      </c>
      <c r="K10" s="892">
        <v>442</v>
      </c>
      <c r="L10" s="20">
        <f t="shared" si="4"/>
        <v>1.1189873417721519</v>
      </c>
      <c r="M10" s="103">
        <f t="shared" si="5"/>
        <v>1138</v>
      </c>
      <c r="N10" s="275">
        <f t="shared" si="6"/>
        <v>0.96033755274261601</v>
      </c>
      <c r="O10" s="892">
        <v>422</v>
      </c>
      <c r="P10" s="20">
        <f t="shared" si="7"/>
        <v>1.0683544303797468</v>
      </c>
      <c r="Q10" s="892">
        <v>411</v>
      </c>
      <c r="R10" s="20">
        <f t="shared" si="8"/>
        <v>1.040506329113924</v>
      </c>
      <c r="S10" s="892">
        <v>414</v>
      </c>
      <c r="T10" s="20">
        <f t="shared" si="9"/>
        <v>1.0481012658227848</v>
      </c>
      <c r="U10" s="103">
        <f t="shared" si="10"/>
        <v>1247</v>
      </c>
      <c r="V10" s="275">
        <f t="shared" si="11"/>
        <v>1.0523206751054852</v>
      </c>
      <c r="W10" s="1016">
        <v>360</v>
      </c>
      <c r="X10" s="70">
        <f t="shared" si="16"/>
        <v>0.91139240506329111</v>
      </c>
      <c r="Y10" s="890">
        <v>314</v>
      </c>
      <c r="Z10" s="70">
        <f t="shared" si="17"/>
        <v>0.79493670886075951</v>
      </c>
      <c r="AA10" s="890">
        <v>328</v>
      </c>
      <c r="AB10" s="70">
        <f t="shared" si="18"/>
        <v>0.83037974683544302</v>
      </c>
      <c r="AC10" s="1308">
        <v>297</v>
      </c>
      <c r="AD10" s="1073">
        <f t="shared" si="14"/>
        <v>0.7518987341772152</v>
      </c>
      <c r="AE10" s="101">
        <f t="shared" si="19"/>
        <v>1002</v>
      </c>
      <c r="AF10" s="175">
        <f t="shared" si="20"/>
        <v>0.84556962025316451</v>
      </c>
    </row>
    <row r="11" spans="1:32" ht="15.75" thickBot="1" x14ac:dyDescent="0.3">
      <c r="A11" s="1076" t="s">
        <v>13</v>
      </c>
      <c r="B11" s="1085">
        <v>395</v>
      </c>
      <c r="C11" s="1347">
        <v>455</v>
      </c>
      <c r="D11" s="1348">
        <f t="shared" si="0"/>
        <v>1.1518987341772151</v>
      </c>
      <c r="E11" s="1347">
        <v>485</v>
      </c>
      <c r="F11" s="1348">
        <f t="shared" si="1"/>
        <v>1.2278481012658229</v>
      </c>
      <c r="G11" s="1078">
        <v>208</v>
      </c>
      <c r="H11" s="1074">
        <f t="shared" si="2"/>
        <v>0.52658227848101269</v>
      </c>
      <c r="I11" s="1078">
        <v>353</v>
      </c>
      <c r="J11" s="1074">
        <f t="shared" si="3"/>
        <v>0.89367088607594936</v>
      </c>
      <c r="K11" s="1078">
        <v>464</v>
      </c>
      <c r="L11" s="1074">
        <f t="shared" si="4"/>
        <v>1.1746835443037975</v>
      </c>
      <c r="M11" s="1079">
        <f t="shared" si="5"/>
        <v>1025</v>
      </c>
      <c r="N11" s="1080">
        <f t="shared" si="6"/>
        <v>0.86497890295358648</v>
      </c>
      <c r="O11" s="1078">
        <v>436</v>
      </c>
      <c r="P11" s="1074">
        <f t="shared" si="7"/>
        <v>1.1037974683544305</v>
      </c>
      <c r="Q11" s="1078">
        <v>427</v>
      </c>
      <c r="R11" s="1074">
        <f t="shared" si="8"/>
        <v>1.0810126582278481</v>
      </c>
      <c r="S11" s="1078">
        <v>347</v>
      </c>
      <c r="T11" s="1074">
        <f t="shared" si="9"/>
        <v>0.87848101265822787</v>
      </c>
      <c r="U11" s="1079">
        <f t="shared" si="10"/>
        <v>1210</v>
      </c>
      <c r="V11" s="1080">
        <f t="shared" si="11"/>
        <v>1.0210970464135021</v>
      </c>
      <c r="W11" s="1016">
        <v>390</v>
      </c>
      <c r="X11" s="70">
        <f t="shared" si="16"/>
        <v>0.98734177215189878</v>
      </c>
      <c r="Y11" s="890">
        <v>441</v>
      </c>
      <c r="Z11" s="70">
        <f t="shared" si="17"/>
        <v>1.1164556962025316</v>
      </c>
      <c r="AA11" s="890">
        <v>422</v>
      </c>
      <c r="AB11" s="70">
        <f t="shared" si="18"/>
        <v>1.0683544303797468</v>
      </c>
      <c r="AC11" s="1078">
        <v>394</v>
      </c>
      <c r="AD11" s="1316">
        <f t="shared" si="14"/>
        <v>0.99746835443037973</v>
      </c>
      <c r="AE11" s="1031">
        <f t="shared" si="19"/>
        <v>1253</v>
      </c>
      <c r="AF11" s="1033">
        <f t="shared" si="20"/>
        <v>1.0573839662447257</v>
      </c>
    </row>
    <row r="12" spans="1:32" ht="15.75" thickBot="1" x14ac:dyDescent="0.3">
      <c r="A12" s="736" t="s">
        <v>7</v>
      </c>
      <c r="B12" s="737">
        <f>SUM(B7:B11)</f>
        <v>3587</v>
      </c>
      <c r="C12" s="8">
        <f t="shared" ref="C12" si="21">SUM(C7:C11)</f>
        <v>3680</v>
      </c>
      <c r="D12" s="1029">
        <f t="shared" si="0"/>
        <v>1.0259269584611095</v>
      </c>
      <c r="E12" s="8">
        <f t="shared" ref="E12" si="22">SUM(E7:E11)</f>
        <v>3650</v>
      </c>
      <c r="F12" s="1029">
        <f t="shared" si="1"/>
        <v>1.0175634234736548</v>
      </c>
      <c r="G12" s="514">
        <f>SUM(G7:G11)</f>
        <v>3092</v>
      </c>
      <c r="H12" s="738">
        <f t="shared" si="2"/>
        <v>0.86200167270699746</v>
      </c>
      <c r="I12" s="514">
        <f>SUM(I7:I11)</f>
        <v>3301</v>
      </c>
      <c r="J12" s="738">
        <f t="shared" si="3"/>
        <v>0.92026763311959858</v>
      </c>
      <c r="K12" s="1021">
        <f>SUM(K7:K11)</f>
        <v>4338</v>
      </c>
      <c r="L12" s="738">
        <f t="shared" si="4"/>
        <v>1.2093671591859492</v>
      </c>
      <c r="M12" s="739">
        <f t="shared" si="5"/>
        <v>10731</v>
      </c>
      <c r="N12" s="363">
        <f t="shared" si="6"/>
        <v>0.99721215500418181</v>
      </c>
      <c r="O12" s="514">
        <f>SUM(O7:O11)</f>
        <v>4165</v>
      </c>
      <c r="P12" s="738">
        <f t="shared" si="7"/>
        <v>1.1611374407582939</v>
      </c>
      <c r="Q12" s="514">
        <f t="shared" ref="Q12" si="23">SUM(Q7:Q11)</f>
        <v>3152</v>
      </c>
      <c r="R12" s="738">
        <f t="shared" si="8"/>
        <v>0.87872874268190693</v>
      </c>
      <c r="S12" s="514">
        <f t="shared" ref="S12" si="24">SUM(S7:S11)</f>
        <v>3107</v>
      </c>
      <c r="T12" s="738">
        <f t="shared" si="9"/>
        <v>0.8661834402007248</v>
      </c>
      <c r="U12" s="739">
        <f t="shared" si="10"/>
        <v>10424</v>
      </c>
      <c r="V12" s="1010">
        <f t="shared" si="11"/>
        <v>0.96868320788030848</v>
      </c>
      <c r="W12" s="514">
        <f>SUM(W7:W11)</f>
        <v>2867</v>
      </c>
      <c r="X12" s="738">
        <f t="shared" ref="X12" si="25">W12/$B12</f>
        <v>0.79927516030108725</v>
      </c>
      <c r="Y12" s="514">
        <f>SUM(Y7:Y11)</f>
        <v>3294</v>
      </c>
      <c r="Z12" s="738">
        <f t="shared" ref="Z12" si="26">Y12/$B12</f>
        <v>0.91831614162252584</v>
      </c>
      <c r="AA12" s="514">
        <f>SUM(AA7:AA11)</f>
        <v>3549</v>
      </c>
      <c r="AB12" s="738">
        <f t="shared" ref="AB12" si="27">AA12/$B12</f>
        <v>0.98940618901589072</v>
      </c>
      <c r="AC12" s="514">
        <f>SUM(AC7:AC11)</f>
        <v>2831</v>
      </c>
      <c r="AD12" s="738">
        <f t="shared" si="14"/>
        <v>0.78923891831614157</v>
      </c>
      <c r="AE12" s="1082">
        <f t="shared" si="19"/>
        <v>9710</v>
      </c>
      <c r="AF12" s="1010">
        <f t="shared" si="20"/>
        <v>0.90233249697983464</v>
      </c>
    </row>
    <row r="15" spans="1:32" ht="15.75" hidden="1" x14ac:dyDescent="0.25">
      <c r="A15" s="1402" t="s">
        <v>430</v>
      </c>
      <c r="B15" s="1403"/>
      <c r="C15" s="1403"/>
      <c r="D15" s="1403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3"/>
      <c r="AB15" s="1403"/>
      <c r="AC15" s="1295"/>
      <c r="AD15" s="1295"/>
    </row>
    <row r="16" spans="1:32" ht="23.25" hidden="1" thickBot="1" x14ac:dyDescent="0.3">
      <c r="A16" s="14" t="s">
        <v>14</v>
      </c>
      <c r="B16" s="94" t="s">
        <v>207</v>
      </c>
      <c r="C16" s="1343" t="str">
        <f>'[1]UBS Izolina Mazzei'!C31</f>
        <v>SET</v>
      </c>
      <c r="D16" s="1344" t="str">
        <f>'[1]UBS Izolina Mazzei'!D31</f>
        <v>%</v>
      </c>
      <c r="E16" s="1343" t="str">
        <f>'[1]UBS Izolina Mazzei'!E31</f>
        <v>OUT</v>
      </c>
      <c r="F16" s="1344" t="str">
        <f>'[1]UBS Izolina Mazzei'!F31</f>
        <v>%</v>
      </c>
      <c r="G16" s="14" t="str">
        <f>'UBS Izolina Mazzei'!G31</f>
        <v>MAR_17</v>
      </c>
      <c r="H16" s="15" t="str">
        <f>'UBS Izolina Mazzei'!H31</f>
        <v>%</v>
      </c>
      <c r="I16" s="14" t="str">
        <f>'UBS Izolina Mazzei'!I31</f>
        <v>ABR_17</v>
      </c>
      <c r="J16" s="15" t="str">
        <f>'UBS Izolina Mazzei'!J31</f>
        <v>%</v>
      </c>
      <c r="K16" s="14" t="str">
        <f>'UBS Izolina Mazzei'!K31</f>
        <v>MAI_17</v>
      </c>
      <c r="L16" s="15" t="str">
        <f>'UBS Izolina Mazzei'!L31</f>
        <v>%</v>
      </c>
      <c r="M16" s="138" t="str">
        <f>'UBS Izolina Mazzei'!M31</f>
        <v>Trimestre</v>
      </c>
      <c r="N16" s="13" t="str">
        <f>'UBS Izolina Mazzei'!N31</f>
        <v>% Trim</v>
      </c>
      <c r="O16" s="14" t="str">
        <f>'UBS Izolina Mazzei'!O31</f>
        <v>JUN_17</v>
      </c>
      <c r="P16" s="15" t="str">
        <f>'UBS Izolina Mazzei'!P31</f>
        <v>%</v>
      </c>
      <c r="Q16" s="14" t="str">
        <f>'UBS Izolina Mazzei'!Q31</f>
        <v>JUL_17</v>
      </c>
      <c r="R16" s="15" t="str">
        <f>'UBS Izolina Mazzei'!R31</f>
        <v>%</v>
      </c>
      <c r="S16" s="14" t="str">
        <f>'UBS Izolina Mazzei'!S31</f>
        <v>AGO_17</v>
      </c>
      <c r="T16" s="15" t="str">
        <f>'UBS Izolina Mazzei'!T31</f>
        <v>%</v>
      </c>
      <c r="U16" s="117"/>
      <c r="V16" s="117"/>
      <c r="W16" s="117"/>
      <c r="X16" s="117"/>
      <c r="Y16" s="117"/>
      <c r="Z16" s="117"/>
      <c r="AA16" s="138" t="str">
        <f>'UBS Izolina Mazzei'!AA31</f>
        <v>Trimestre</v>
      </c>
      <c r="AB16" s="13" t="str">
        <f>'UBS Izolina Mazzei'!AB31</f>
        <v>% Trim</v>
      </c>
      <c r="AC16" s="1313">
        <f>'[2]UBS Izolina Mazzei'!Y31</f>
        <v>0</v>
      </c>
      <c r="AD16" s="1312">
        <f>'[2]UBS Izolina Mazzei'!Z31</f>
        <v>0</v>
      </c>
    </row>
    <row r="17" spans="1:30" hidden="1" x14ac:dyDescent="0.25">
      <c r="A17" s="2" t="s">
        <v>33</v>
      </c>
      <c r="B17" s="10">
        <v>6</v>
      </c>
      <c r="C17" s="890"/>
      <c r="D17" s="1053">
        <f t="shared" ref="D17:D25" si="28">C17/$B17</f>
        <v>0</v>
      </c>
      <c r="E17" s="890"/>
      <c r="F17" s="1053">
        <f t="shared" ref="F17:F25" si="29">E17/$B17</f>
        <v>0</v>
      </c>
      <c r="G17" s="890">
        <v>5</v>
      </c>
      <c r="H17" s="19">
        <f t="shared" ref="H17:H25" si="30">G17/$B17</f>
        <v>0.83333333333333337</v>
      </c>
      <c r="I17" s="11"/>
      <c r="J17" s="19">
        <f t="shared" ref="J17:J25" si="31">I17/$B17</f>
        <v>0</v>
      </c>
      <c r="K17" s="11"/>
      <c r="L17" s="19">
        <f t="shared" ref="L17:L25" si="32">K17/$B17</f>
        <v>0</v>
      </c>
      <c r="M17" s="101">
        <f t="shared" ref="M17:M25" si="33">SUM(G17,I17,K17)</f>
        <v>5</v>
      </c>
      <c r="N17" s="175">
        <f t="shared" ref="N17:N25" si="34">M17/($B17*3)</f>
        <v>0.27777777777777779</v>
      </c>
      <c r="O17" s="11"/>
      <c r="P17" s="19">
        <f t="shared" ref="P17:P25" si="35">O17/$B17</f>
        <v>0</v>
      </c>
      <c r="Q17" s="11"/>
      <c r="R17" s="19">
        <f t="shared" ref="R17:R25" si="36">Q17/$B17</f>
        <v>0</v>
      </c>
      <c r="S17" s="11"/>
      <c r="T17" s="19">
        <f t="shared" ref="T17:T25" si="37">S17/$B17</f>
        <v>0</v>
      </c>
      <c r="U17" s="1053"/>
      <c r="V17" s="1053"/>
      <c r="W17" s="1053"/>
      <c r="X17" s="1053"/>
      <c r="Y17" s="1053"/>
      <c r="Z17" s="1053"/>
      <c r="AA17" s="101">
        <f t="shared" ref="AA17:AA25" si="38">SUM(O17,Q17,S17)</f>
        <v>0</v>
      </c>
      <c r="AB17" s="175">
        <f t="shared" ref="AB17:AB25" si="39">AA17/($B17*3)</f>
        <v>0</v>
      </c>
      <c r="AC17" s="890">
        <v>5</v>
      </c>
      <c r="AD17" s="1053">
        <f t="shared" ref="AD17:AD25" si="40">AC17/$B17</f>
        <v>0.83333333333333337</v>
      </c>
    </row>
    <row r="18" spans="1:30" hidden="1" x14ac:dyDescent="0.25">
      <c r="A18" s="2" t="s">
        <v>20</v>
      </c>
      <c r="B18" s="111">
        <v>3</v>
      </c>
      <c r="C18" s="1345"/>
      <c r="D18" s="1346">
        <f t="shared" si="28"/>
        <v>0</v>
      </c>
      <c r="E18" s="1345"/>
      <c r="F18" s="1346">
        <f t="shared" si="29"/>
        <v>0</v>
      </c>
      <c r="G18" s="891">
        <v>3</v>
      </c>
      <c r="H18" s="20">
        <f t="shared" si="30"/>
        <v>1</v>
      </c>
      <c r="I18" s="4"/>
      <c r="J18" s="20">
        <f t="shared" si="31"/>
        <v>0</v>
      </c>
      <c r="K18" s="4"/>
      <c r="L18" s="20">
        <f t="shared" si="32"/>
        <v>0</v>
      </c>
      <c r="M18" s="103">
        <f t="shared" si="33"/>
        <v>3</v>
      </c>
      <c r="N18" s="275">
        <f t="shared" si="34"/>
        <v>0.33333333333333331</v>
      </c>
      <c r="O18" s="4"/>
      <c r="P18" s="20">
        <f t="shared" si="35"/>
        <v>0</v>
      </c>
      <c r="Q18" s="4"/>
      <c r="R18" s="20">
        <f t="shared" si="36"/>
        <v>0</v>
      </c>
      <c r="S18" s="4"/>
      <c r="T18" s="20">
        <f t="shared" si="37"/>
        <v>0</v>
      </c>
      <c r="U18" s="943"/>
      <c r="V18" s="943"/>
      <c r="W18" s="943"/>
      <c r="X18" s="943"/>
      <c r="Y18" s="943"/>
      <c r="Z18" s="943"/>
      <c r="AA18" s="103">
        <f t="shared" si="38"/>
        <v>0</v>
      </c>
      <c r="AB18" s="275">
        <f t="shared" si="39"/>
        <v>0</v>
      </c>
      <c r="AC18" s="1310">
        <v>3</v>
      </c>
      <c r="AD18" s="1073">
        <f t="shared" si="40"/>
        <v>1</v>
      </c>
    </row>
    <row r="19" spans="1:30" hidden="1" x14ac:dyDescent="0.25">
      <c r="A19" s="2" t="s">
        <v>43</v>
      </c>
      <c r="B19" s="111">
        <v>3</v>
      </c>
      <c r="C19" s="1349"/>
      <c r="D19" s="1346">
        <f t="shared" si="28"/>
        <v>0</v>
      </c>
      <c r="E19" s="1363"/>
      <c r="F19" s="1346">
        <f t="shared" si="29"/>
        <v>0</v>
      </c>
      <c r="G19" s="896">
        <v>3</v>
      </c>
      <c r="H19" s="20">
        <f t="shared" si="30"/>
        <v>1</v>
      </c>
      <c r="I19" s="896"/>
      <c r="J19" s="20">
        <f t="shared" si="31"/>
        <v>0</v>
      </c>
      <c r="K19" s="83"/>
      <c r="L19" s="20">
        <f t="shared" si="32"/>
        <v>0</v>
      </c>
      <c r="M19" s="103">
        <f t="shared" si="33"/>
        <v>3</v>
      </c>
      <c r="N19" s="275">
        <f t="shared" si="34"/>
        <v>0.33333333333333331</v>
      </c>
      <c r="O19" s="83"/>
      <c r="P19" s="20">
        <f t="shared" si="35"/>
        <v>0</v>
      </c>
      <c r="Q19" s="83"/>
      <c r="R19" s="20">
        <f t="shared" si="36"/>
        <v>0</v>
      </c>
      <c r="S19" s="918"/>
      <c r="T19" s="20">
        <f t="shared" si="37"/>
        <v>0</v>
      </c>
      <c r="U19" s="943"/>
      <c r="V19" s="943"/>
      <c r="W19" s="943"/>
      <c r="X19" s="943"/>
      <c r="Y19" s="943"/>
      <c r="Z19" s="943"/>
      <c r="AA19" s="103">
        <f t="shared" si="38"/>
        <v>0</v>
      </c>
      <c r="AB19" s="275">
        <f t="shared" si="39"/>
        <v>0</v>
      </c>
      <c r="AC19" s="1317">
        <v>3</v>
      </c>
      <c r="AD19" s="1073">
        <f t="shared" si="40"/>
        <v>1</v>
      </c>
    </row>
    <row r="20" spans="1:30" hidden="1" x14ac:dyDescent="0.25">
      <c r="A20" s="2" t="s">
        <v>23</v>
      </c>
      <c r="B20" s="111">
        <v>3</v>
      </c>
      <c r="C20" s="1345"/>
      <c r="D20" s="1346">
        <f t="shared" si="28"/>
        <v>0</v>
      </c>
      <c r="E20" s="1345"/>
      <c r="F20" s="1346">
        <f t="shared" si="29"/>
        <v>0</v>
      </c>
      <c r="G20" s="891">
        <v>3</v>
      </c>
      <c r="H20" s="20">
        <f t="shared" si="30"/>
        <v>1</v>
      </c>
      <c r="I20" s="4"/>
      <c r="J20" s="20">
        <f t="shared" si="31"/>
        <v>0</v>
      </c>
      <c r="K20" s="4"/>
      <c r="L20" s="20">
        <f t="shared" si="32"/>
        <v>0</v>
      </c>
      <c r="M20" s="103">
        <f t="shared" si="33"/>
        <v>3</v>
      </c>
      <c r="N20" s="275">
        <f t="shared" si="34"/>
        <v>0.33333333333333331</v>
      </c>
      <c r="O20" s="4"/>
      <c r="P20" s="20">
        <f t="shared" si="35"/>
        <v>0</v>
      </c>
      <c r="Q20" s="4"/>
      <c r="R20" s="20">
        <f t="shared" si="36"/>
        <v>0</v>
      </c>
      <c r="S20" s="4"/>
      <c r="T20" s="20">
        <f t="shared" si="37"/>
        <v>0</v>
      </c>
      <c r="U20" s="943"/>
      <c r="V20" s="943"/>
      <c r="W20" s="943"/>
      <c r="X20" s="943"/>
      <c r="Y20" s="943"/>
      <c r="Z20" s="943"/>
      <c r="AA20" s="103">
        <f t="shared" si="38"/>
        <v>0</v>
      </c>
      <c r="AB20" s="275">
        <f t="shared" si="39"/>
        <v>0</v>
      </c>
      <c r="AC20" s="1310">
        <v>3</v>
      </c>
      <c r="AD20" s="1073">
        <f t="shared" si="40"/>
        <v>1</v>
      </c>
    </row>
    <row r="21" spans="1:30" hidden="1" x14ac:dyDescent="0.25">
      <c r="A21" s="2" t="s">
        <v>24</v>
      </c>
      <c r="B21" s="124">
        <v>1</v>
      </c>
      <c r="C21" s="1345"/>
      <c r="D21" s="1346">
        <f t="shared" si="28"/>
        <v>0</v>
      </c>
      <c r="E21" s="1345"/>
      <c r="F21" s="1346">
        <f t="shared" si="29"/>
        <v>0</v>
      </c>
      <c r="G21" s="891">
        <v>2</v>
      </c>
      <c r="H21" s="20">
        <f t="shared" si="30"/>
        <v>2</v>
      </c>
      <c r="I21" s="4"/>
      <c r="J21" s="20">
        <f t="shared" si="31"/>
        <v>0</v>
      </c>
      <c r="K21" s="4"/>
      <c r="L21" s="20">
        <f t="shared" si="32"/>
        <v>0</v>
      </c>
      <c r="M21" s="103">
        <f t="shared" si="33"/>
        <v>2</v>
      </c>
      <c r="N21" s="275">
        <f t="shared" si="34"/>
        <v>0.66666666666666663</v>
      </c>
      <c r="O21" s="4"/>
      <c r="P21" s="20">
        <f t="shared" si="35"/>
        <v>0</v>
      </c>
      <c r="Q21" s="4"/>
      <c r="R21" s="20">
        <f t="shared" si="36"/>
        <v>0</v>
      </c>
      <c r="S21" s="4"/>
      <c r="T21" s="20">
        <f t="shared" si="37"/>
        <v>0</v>
      </c>
      <c r="U21" s="943"/>
      <c r="V21" s="943"/>
      <c r="W21" s="943"/>
      <c r="X21" s="943"/>
      <c r="Y21" s="943"/>
      <c r="Z21" s="943"/>
      <c r="AA21" s="103">
        <f t="shared" si="38"/>
        <v>0</v>
      </c>
      <c r="AB21" s="275">
        <f t="shared" si="39"/>
        <v>0</v>
      </c>
      <c r="AC21" s="1310">
        <v>2</v>
      </c>
      <c r="AD21" s="1073">
        <f t="shared" si="40"/>
        <v>2</v>
      </c>
    </row>
    <row r="22" spans="1:30" hidden="1" x14ac:dyDescent="0.25">
      <c r="A22" s="2" t="s">
        <v>25</v>
      </c>
      <c r="B22" s="111">
        <v>4</v>
      </c>
      <c r="C22" s="1349"/>
      <c r="D22" s="1346">
        <f t="shared" si="28"/>
        <v>0</v>
      </c>
      <c r="E22" s="1349"/>
      <c r="F22" s="1346">
        <f t="shared" si="29"/>
        <v>0</v>
      </c>
      <c r="G22" s="896">
        <v>4</v>
      </c>
      <c r="H22" s="20">
        <f t="shared" si="30"/>
        <v>1</v>
      </c>
      <c r="I22" s="896"/>
      <c r="J22" s="20">
        <f t="shared" si="31"/>
        <v>0</v>
      </c>
      <c r="K22" s="896"/>
      <c r="L22" s="20">
        <f t="shared" si="32"/>
        <v>0</v>
      </c>
      <c r="M22" s="103">
        <f t="shared" si="33"/>
        <v>4</v>
      </c>
      <c r="N22" s="275">
        <f t="shared" si="34"/>
        <v>0.33333333333333331</v>
      </c>
      <c r="O22" s="896"/>
      <c r="P22" s="20">
        <f t="shared" si="35"/>
        <v>0</v>
      </c>
      <c r="Q22" s="896"/>
      <c r="R22" s="20">
        <f t="shared" si="36"/>
        <v>0</v>
      </c>
      <c r="S22" s="83"/>
      <c r="T22" s="20">
        <f t="shared" si="37"/>
        <v>0</v>
      </c>
      <c r="U22" s="943"/>
      <c r="V22" s="943"/>
      <c r="W22" s="943"/>
      <c r="X22" s="943"/>
      <c r="Y22" s="943"/>
      <c r="Z22" s="943"/>
      <c r="AA22" s="103">
        <f t="shared" si="38"/>
        <v>0</v>
      </c>
      <c r="AB22" s="275">
        <f t="shared" si="39"/>
        <v>0</v>
      </c>
      <c r="AC22" s="1317">
        <v>4</v>
      </c>
      <c r="AD22" s="1073">
        <f t="shared" si="40"/>
        <v>1</v>
      </c>
    </row>
    <row r="23" spans="1:30" hidden="1" x14ac:dyDescent="0.25">
      <c r="A23" s="2" t="s">
        <v>26</v>
      </c>
      <c r="B23" s="111">
        <v>1</v>
      </c>
      <c r="C23" s="1345"/>
      <c r="D23" s="1346">
        <f t="shared" si="28"/>
        <v>0</v>
      </c>
      <c r="E23" s="1345"/>
      <c r="F23" s="1346">
        <f t="shared" si="29"/>
        <v>0</v>
      </c>
      <c r="G23" s="891">
        <v>1</v>
      </c>
      <c r="H23" s="20">
        <f t="shared" si="30"/>
        <v>1</v>
      </c>
      <c r="I23" s="4"/>
      <c r="J23" s="20">
        <f t="shared" si="31"/>
        <v>0</v>
      </c>
      <c r="K23" s="4"/>
      <c r="L23" s="20">
        <f t="shared" si="32"/>
        <v>0</v>
      </c>
      <c r="M23" s="103">
        <f t="shared" si="33"/>
        <v>1</v>
      </c>
      <c r="N23" s="275">
        <f t="shared" si="34"/>
        <v>0.33333333333333331</v>
      </c>
      <c r="O23" s="4"/>
      <c r="P23" s="20">
        <f t="shared" si="35"/>
        <v>0</v>
      </c>
      <c r="Q23" s="4"/>
      <c r="R23" s="20">
        <f t="shared" si="36"/>
        <v>0</v>
      </c>
      <c r="S23" s="4"/>
      <c r="T23" s="20">
        <f t="shared" si="37"/>
        <v>0</v>
      </c>
      <c r="U23" s="943"/>
      <c r="V23" s="943"/>
      <c r="W23" s="943"/>
      <c r="X23" s="943"/>
      <c r="Y23" s="943"/>
      <c r="Z23" s="943"/>
      <c r="AA23" s="103">
        <f t="shared" si="38"/>
        <v>0</v>
      </c>
      <c r="AB23" s="275">
        <f t="shared" si="39"/>
        <v>0</v>
      </c>
      <c r="AC23" s="1310">
        <v>1</v>
      </c>
      <c r="AD23" s="1073">
        <f t="shared" si="40"/>
        <v>1</v>
      </c>
    </row>
    <row r="24" spans="1:30" hidden="1" x14ac:dyDescent="0.25">
      <c r="A24" s="515" t="s">
        <v>34</v>
      </c>
      <c r="B24" s="86">
        <v>1</v>
      </c>
      <c r="C24" s="1350"/>
      <c r="D24" s="1351">
        <f t="shared" si="28"/>
        <v>0</v>
      </c>
      <c r="E24" s="1364"/>
      <c r="F24" s="1351">
        <f t="shared" si="29"/>
        <v>0</v>
      </c>
      <c r="G24" s="891">
        <v>2</v>
      </c>
      <c r="H24" s="88">
        <f t="shared" si="30"/>
        <v>2</v>
      </c>
      <c r="I24" s="87"/>
      <c r="J24" s="88">
        <f t="shared" si="31"/>
        <v>0</v>
      </c>
      <c r="K24" s="87"/>
      <c r="L24" s="88">
        <f t="shared" si="32"/>
        <v>0</v>
      </c>
      <c r="M24" s="201">
        <f t="shared" si="33"/>
        <v>2</v>
      </c>
      <c r="N24" s="262">
        <f t="shared" si="34"/>
        <v>0.66666666666666663</v>
      </c>
      <c r="O24" s="87"/>
      <c r="P24" s="88">
        <f t="shared" si="35"/>
        <v>0</v>
      </c>
      <c r="Q24" s="87"/>
      <c r="R24" s="88">
        <f t="shared" si="36"/>
        <v>0</v>
      </c>
      <c r="S24" s="919"/>
      <c r="T24" s="88">
        <f t="shared" si="37"/>
        <v>0</v>
      </c>
      <c r="U24" s="915"/>
      <c r="V24" s="915"/>
      <c r="W24" s="915"/>
      <c r="X24" s="915"/>
      <c r="Y24" s="915"/>
      <c r="Z24" s="915"/>
      <c r="AA24" s="201">
        <f t="shared" si="38"/>
        <v>0</v>
      </c>
      <c r="AB24" s="262">
        <f t="shared" si="39"/>
        <v>0</v>
      </c>
      <c r="AC24" s="1310">
        <v>2</v>
      </c>
      <c r="AD24" s="1316">
        <f t="shared" si="40"/>
        <v>2</v>
      </c>
    </row>
    <row r="25" spans="1:30" ht="15.75" hidden="1" thickBot="1" x14ac:dyDescent="0.3">
      <c r="A25" s="516" t="s">
        <v>7</v>
      </c>
      <c r="B25" s="517">
        <f>SUM(B17:B24)</f>
        <v>22</v>
      </c>
      <c r="C25" s="518">
        <f>SUM(C17:C24)</f>
        <v>0</v>
      </c>
      <c r="D25" s="519">
        <f t="shared" si="28"/>
        <v>0</v>
      </c>
      <c r="E25" s="518">
        <f t="shared" ref="E25" si="41">SUM(E17:E24)</f>
        <v>0</v>
      </c>
      <c r="F25" s="519">
        <f t="shared" si="29"/>
        <v>0</v>
      </c>
      <c r="G25" s="518">
        <f>SUM(G17:G24)</f>
        <v>23</v>
      </c>
      <c r="H25" s="519">
        <f t="shared" si="30"/>
        <v>1.0454545454545454</v>
      </c>
      <c r="I25" s="518">
        <f>SUM(I17:I24)</f>
        <v>0</v>
      </c>
      <c r="J25" s="519">
        <f t="shared" si="31"/>
        <v>0</v>
      </c>
      <c r="K25" s="518">
        <f>SUM(K17:K24)</f>
        <v>0</v>
      </c>
      <c r="L25" s="519">
        <f t="shared" si="32"/>
        <v>0</v>
      </c>
      <c r="M25" s="485">
        <f t="shared" si="33"/>
        <v>23</v>
      </c>
      <c r="N25" s="520">
        <f t="shared" si="34"/>
        <v>0.34848484848484851</v>
      </c>
      <c r="O25" s="518">
        <f>SUM(O17:O24)</f>
        <v>0</v>
      </c>
      <c r="P25" s="519">
        <f t="shared" si="35"/>
        <v>0</v>
      </c>
      <c r="Q25" s="518">
        <f>SUM(Q17:Q24)</f>
        <v>0</v>
      </c>
      <c r="R25" s="519">
        <f t="shared" si="36"/>
        <v>0</v>
      </c>
      <c r="S25" s="518">
        <f t="shared" ref="S25" si="42">SUM(S17:S24)</f>
        <v>0</v>
      </c>
      <c r="T25" s="519">
        <f t="shared" si="37"/>
        <v>0</v>
      </c>
      <c r="U25" s="519"/>
      <c r="V25" s="519"/>
      <c r="W25" s="519"/>
      <c r="X25" s="519"/>
      <c r="Y25" s="519"/>
      <c r="Z25" s="519"/>
      <c r="AA25" s="485">
        <f t="shared" si="38"/>
        <v>0</v>
      </c>
      <c r="AB25" s="520">
        <f t="shared" si="39"/>
        <v>0</v>
      </c>
      <c r="AC25" s="518">
        <f>SUM(AC17:AC24)</f>
        <v>23</v>
      </c>
      <c r="AD25" s="519">
        <f t="shared" si="40"/>
        <v>1.0454545454545454</v>
      </c>
    </row>
  </sheetData>
  <mergeCells count="4">
    <mergeCell ref="A2:Q2"/>
    <mergeCell ref="A3:Q3"/>
    <mergeCell ref="A15:AB15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2:AF23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710937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71093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522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10</v>
      </c>
      <c r="B7" s="5">
        <f>B15*263</f>
        <v>789</v>
      </c>
      <c r="C7" s="1345">
        <v>430</v>
      </c>
      <c r="D7" s="1346">
        <f t="shared" ref="D7:D10" si="0">C7/$B7</f>
        <v>0.54499366286438533</v>
      </c>
      <c r="E7" s="1345">
        <v>265</v>
      </c>
      <c r="F7" s="1346">
        <f t="shared" ref="F7:F10" si="1">E7/$B7</f>
        <v>0.33586818757921422</v>
      </c>
      <c r="G7" s="891">
        <v>790</v>
      </c>
      <c r="H7" s="20">
        <f t="shared" ref="H7:H10" si="2">G7/$B7</f>
        <v>1.0012674271229405</v>
      </c>
      <c r="I7" s="891">
        <v>791</v>
      </c>
      <c r="J7" s="20">
        <f t="shared" ref="J7:J10" si="3">I7/$B7</f>
        <v>1.002534854245881</v>
      </c>
      <c r="K7" s="891">
        <v>979</v>
      </c>
      <c r="L7" s="20">
        <f t="shared" ref="L7:L10" si="4">K7/$B7</f>
        <v>1.2408111533586819</v>
      </c>
      <c r="M7" s="103">
        <f>SUM(G7,I7,K7)</f>
        <v>2560</v>
      </c>
      <c r="N7" s="275">
        <f>M7/($B7*3)</f>
        <v>1.0815378115758343</v>
      </c>
      <c r="O7" s="891">
        <v>898</v>
      </c>
      <c r="P7" s="20">
        <f t="shared" ref="P7:P10" si="5">O7/$B7</f>
        <v>1.1381495564005071</v>
      </c>
      <c r="Q7" s="891">
        <v>928</v>
      </c>
      <c r="R7" s="20">
        <f t="shared" ref="R7:R10" si="6">Q7/$B7</f>
        <v>1.1761723700887199</v>
      </c>
      <c r="S7" s="891">
        <v>949</v>
      </c>
      <c r="T7" s="20">
        <f t="shared" ref="T7:T10" si="7">S7/$B7</f>
        <v>1.2027883396704691</v>
      </c>
      <c r="U7" s="103">
        <f>SUM(O7,Q7,S7)</f>
        <v>2775</v>
      </c>
      <c r="V7" s="275">
        <f>U7/($B7*3)</f>
        <v>1.1723700887198987</v>
      </c>
      <c r="W7" s="890">
        <v>820</v>
      </c>
      <c r="X7" s="70">
        <f t="shared" ref="X7" si="8">W7/$B7</f>
        <v>1.0392902408111533</v>
      </c>
      <c r="Y7" s="890">
        <v>856</v>
      </c>
      <c r="Z7" s="70">
        <f t="shared" ref="Z7:AB7" si="9">Y7/$B7</f>
        <v>1.084917617237009</v>
      </c>
      <c r="AA7" s="890">
        <v>763</v>
      </c>
      <c r="AB7" s="70">
        <f t="shared" si="9"/>
        <v>0.96704689480354877</v>
      </c>
      <c r="AC7" s="1310">
        <v>781</v>
      </c>
      <c r="AD7" s="1073">
        <f t="shared" ref="AD7:AD10" si="10">AC7/$B7</f>
        <v>0.9898605830164765</v>
      </c>
      <c r="AE7" s="101">
        <f>SUM(W7,Y7,AA7)</f>
        <v>2439</v>
      </c>
      <c r="AF7" s="175">
        <f t="shared" ref="AF7" si="11">AE7/($B7*3)</f>
        <v>1.0304182509505704</v>
      </c>
    </row>
    <row r="8" spans="1:32" x14ac:dyDescent="0.25">
      <c r="A8" s="2" t="s">
        <v>42</v>
      </c>
      <c r="B8" s="5">
        <v>263</v>
      </c>
      <c r="C8" s="1345">
        <v>293</v>
      </c>
      <c r="D8" s="1346">
        <f t="shared" si="0"/>
        <v>1.1140684410646389</v>
      </c>
      <c r="E8" s="1345">
        <v>235</v>
      </c>
      <c r="F8" s="1346">
        <f t="shared" si="1"/>
        <v>0.89353612167300378</v>
      </c>
      <c r="G8" s="892">
        <v>307</v>
      </c>
      <c r="H8" s="20">
        <f t="shared" si="2"/>
        <v>1.167300380228137</v>
      </c>
      <c r="I8" s="892">
        <v>269</v>
      </c>
      <c r="J8" s="20">
        <f t="shared" si="3"/>
        <v>1.0228136882129277</v>
      </c>
      <c r="K8" s="892">
        <v>310</v>
      </c>
      <c r="L8" s="20">
        <f t="shared" si="4"/>
        <v>1.1787072243346008</v>
      </c>
      <c r="M8" s="103">
        <f>SUM(G8,I8,K8)</f>
        <v>886</v>
      </c>
      <c r="N8" s="275">
        <f>M8/($B8*3)</f>
        <v>1.1229404309252218</v>
      </c>
      <c r="O8" s="892">
        <v>275</v>
      </c>
      <c r="P8" s="20">
        <f t="shared" si="5"/>
        <v>1.0456273764258555</v>
      </c>
      <c r="Q8" s="892">
        <v>291</v>
      </c>
      <c r="R8" s="20">
        <f t="shared" si="6"/>
        <v>1.1064638783269962</v>
      </c>
      <c r="S8" s="892">
        <v>301</v>
      </c>
      <c r="T8" s="20">
        <f t="shared" si="7"/>
        <v>1.144486692015209</v>
      </c>
      <c r="U8" s="103">
        <f>SUM(O8,Q8,S8)</f>
        <v>867</v>
      </c>
      <c r="V8" s="275">
        <f>U8/($B8*3)</f>
        <v>1.0988593155893536</v>
      </c>
      <c r="W8" s="890">
        <v>349</v>
      </c>
      <c r="X8" s="70">
        <f t="shared" ref="X8:X9" si="12">W8/$B8</f>
        <v>1.3269961977186311</v>
      </c>
      <c r="Y8" s="890">
        <v>125</v>
      </c>
      <c r="Z8" s="70">
        <f t="shared" ref="Z8:Z9" si="13">Y8/$B8</f>
        <v>0.47528517110266161</v>
      </c>
      <c r="AA8" s="890">
        <v>325</v>
      </c>
      <c r="AB8" s="70">
        <f t="shared" ref="AB8:AB9" si="14">AA8/$B8</f>
        <v>1.2357414448669202</v>
      </c>
      <c r="AC8" s="1308">
        <v>300</v>
      </c>
      <c r="AD8" s="1073">
        <f t="shared" si="10"/>
        <v>1.1406844106463878</v>
      </c>
      <c r="AE8" s="101">
        <f t="shared" ref="AE8:AE10" si="15">SUM(W8,Y8,AA8)</f>
        <v>799</v>
      </c>
      <c r="AF8" s="175">
        <f t="shared" ref="AF8:AF10" si="16">AE8/($B8*3)</f>
        <v>1.0126742712294043</v>
      </c>
    </row>
    <row r="9" spans="1:32" ht="15.75" thickBot="1" x14ac:dyDescent="0.3">
      <c r="A9" s="1076" t="s">
        <v>13</v>
      </c>
      <c r="B9" s="1085">
        <v>263</v>
      </c>
      <c r="C9" s="1347">
        <v>0</v>
      </c>
      <c r="D9" s="1348">
        <f t="shared" si="0"/>
        <v>0</v>
      </c>
      <c r="E9" s="1347">
        <v>0</v>
      </c>
      <c r="F9" s="1348">
        <f t="shared" si="1"/>
        <v>0</v>
      </c>
      <c r="G9" s="1086">
        <v>159</v>
      </c>
      <c r="H9" s="1074">
        <f t="shared" si="2"/>
        <v>0.6045627376425855</v>
      </c>
      <c r="I9" s="1086">
        <v>265</v>
      </c>
      <c r="J9" s="1074">
        <f t="shared" si="3"/>
        <v>1.0076045627376427</v>
      </c>
      <c r="K9" s="1086">
        <v>244</v>
      </c>
      <c r="L9" s="1074">
        <f t="shared" si="4"/>
        <v>0.92775665399239549</v>
      </c>
      <c r="M9" s="1079">
        <f>SUM(G9,I9,K9)</f>
        <v>668</v>
      </c>
      <c r="N9" s="1080">
        <f>M9/($B9*3)</f>
        <v>0.84664131812420784</v>
      </c>
      <c r="O9" s="1086">
        <v>263</v>
      </c>
      <c r="P9" s="1074">
        <f t="shared" si="5"/>
        <v>1</v>
      </c>
      <c r="Q9" s="1086">
        <v>131</v>
      </c>
      <c r="R9" s="1074">
        <f t="shared" si="6"/>
        <v>0.49809885931558934</v>
      </c>
      <c r="S9" s="1086">
        <v>280</v>
      </c>
      <c r="T9" s="1074">
        <f t="shared" si="7"/>
        <v>1.064638783269962</v>
      </c>
      <c r="U9" s="1079">
        <f>SUM(O9,Q9,S9)</f>
        <v>674</v>
      </c>
      <c r="V9" s="1080">
        <f>U9/($B9*3)</f>
        <v>0.85424588086185049</v>
      </c>
      <c r="W9" s="890">
        <v>312</v>
      </c>
      <c r="X9" s="70">
        <f t="shared" si="12"/>
        <v>1.1863117870722433</v>
      </c>
      <c r="Y9" s="890">
        <v>414</v>
      </c>
      <c r="Z9" s="70">
        <f t="shared" si="13"/>
        <v>1.5741444866920151</v>
      </c>
      <c r="AA9" s="890">
        <v>290</v>
      </c>
      <c r="AB9" s="70">
        <f t="shared" si="14"/>
        <v>1.102661596958175</v>
      </c>
      <c r="AC9" s="1308">
        <v>219</v>
      </c>
      <c r="AD9" s="1316">
        <f t="shared" si="10"/>
        <v>0.83269961977186313</v>
      </c>
      <c r="AE9" s="1031">
        <f t="shared" si="15"/>
        <v>1016</v>
      </c>
      <c r="AF9" s="1033">
        <f t="shared" si="16"/>
        <v>1.2877059569074778</v>
      </c>
    </row>
    <row r="10" spans="1:32" ht="15.75" thickBot="1" x14ac:dyDescent="0.3">
      <c r="A10" s="736" t="s">
        <v>7</v>
      </c>
      <c r="B10" s="737">
        <f>SUM(B7:B9)</f>
        <v>1315</v>
      </c>
      <c r="C10" s="514">
        <f>SUM(C7:C9)</f>
        <v>723</v>
      </c>
      <c r="D10" s="1029">
        <f t="shared" si="0"/>
        <v>0.54980988593155888</v>
      </c>
      <c r="E10" s="8">
        <f t="shared" ref="E10" si="17">SUM(E7:E9)</f>
        <v>500</v>
      </c>
      <c r="F10" s="1029">
        <f t="shared" si="1"/>
        <v>0.38022813688212925</v>
      </c>
      <c r="G10" s="514">
        <f>SUM(G7:G9)</f>
        <v>1256</v>
      </c>
      <c r="H10" s="738">
        <f t="shared" si="2"/>
        <v>0.95513307984790874</v>
      </c>
      <c r="I10" s="514">
        <f>SUM(I7:I9)</f>
        <v>1325</v>
      </c>
      <c r="J10" s="738">
        <f t="shared" si="3"/>
        <v>1.0076045627376427</v>
      </c>
      <c r="K10" s="1021">
        <f>SUM(K7:K9)</f>
        <v>1533</v>
      </c>
      <c r="L10" s="738">
        <f t="shared" si="4"/>
        <v>1.1657794676806084</v>
      </c>
      <c r="M10" s="739">
        <f t="shared" ref="M10" si="18">SUM(G10,I10,K10)</f>
        <v>4114</v>
      </c>
      <c r="N10" s="363">
        <f t="shared" ref="N10" si="19">M10/($B10*3)</f>
        <v>1.0428390367553866</v>
      </c>
      <c r="O10" s="514">
        <f>SUM(O7:O9)</f>
        <v>1436</v>
      </c>
      <c r="P10" s="738">
        <f t="shared" si="5"/>
        <v>1.0920152091254753</v>
      </c>
      <c r="Q10" s="514">
        <f>SUM(Q7:Q9)</f>
        <v>1350</v>
      </c>
      <c r="R10" s="738">
        <f t="shared" si="6"/>
        <v>1.0266159695817489</v>
      </c>
      <c r="S10" s="514">
        <f>SUM(S7:S9)</f>
        <v>1530</v>
      </c>
      <c r="T10" s="738">
        <f t="shared" si="7"/>
        <v>1.1634980988593155</v>
      </c>
      <c r="U10" s="739">
        <f>SUM(O10,Q10,S10)</f>
        <v>4316</v>
      </c>
      <c r="V10" s="363">
        <f>U10/($B10*3)</f>
        <v>1.09404309252218</v>
      </c>
      <c r="W10" s="514">
        <f>SUM(W7:W9)</f>
        <v>1481</v>
      </c>
      <c r="X10" s="738">
        <f t="shared" ref="X10" si="20">W10/$B10</f>
        <v>1.1262357414448669</v>
      </c>
      <c r="Y10" s="514">
        <f>SUM(Y7:Y9)</f>
        <v>1395</v>
      </c>
      <c r="Z10" s="738">
        <f t="shared" ref="Z10" si="21">Y10/$B10</f>
        <v>1.0608365019011408</v>
      </c>
      <c r="AA10" s="514">
        <f>SUM(AA7:AA9)</f>
        <v>1378</v>
      </c>
      <c r="AB10" s="738">
        <f t="shared" ref="AB10" si="22">AA10/$B10</f>
        <v>1.0479087452471483</v>
      </c>
      <c r="AC10" s="514">
        <f>SUM(AC7:AC9)</f>
        <v>1300</v>
      </c>
      <c r="AD10" s="738">
        <f t="shared" si="10"/>
        <v>0.98859315589353614</v>
      </c>
      <c r="AE10" s="1082">
        <f t="shared" si="15"/>
        <v>4254</v>
      </c>
      <c r="AF10" s="1010">
        <f t="shared" si="16"/>
        <v>1.0783269961977187</v>
      </c>
    </row>
    <row r="13" spans="1:32" ht="15.75" hidden="1" x14ac:dyDescent="0.25">
      <c r="A13" s="1402" t="s">
        <v>431</v>
      </c>
      <c r="B13" s="1403"/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295"/>
      <c r="AD13" s="1295"/>
    </row>
    <row r="14" spans="1:32" ht="23.25" hidden="1" thickBot="1" x14ac:dyDescent="0.3">
      <c r="A14" s="14" t="s">
        <v>14</v>
      </c>
      <c r="B14" s="94" t="s">
        <v>207</v>
      </c>
      <c r="C14" s="1343" t="str">
        <f>'[1]UBS Izolina Mazzei'!C31</f>
        <v>SET</v>
      </c>
      <c r="D14" s="1344" t="str">
        <f>'[1]UBS Izolina Mazzei'!D31</f>
        <v>%</v>
      </c>
      <c r="E14" s="1343" t="str">
        <f>'[1]UBS Izolina Mazzei'!E31</f>
        <v>OUT</v>
      </c>
      <c r="F14" s="1344" t="str">
        <f>'[1]UBS Izolina Mazzei'!F31</f>
        <v>%</v>
      </c>
      <c r="G14" s="14" t="str">
        <f>'UBS Izolina Mazzei'!G31</f>
        <v>MAR_17</v>
      </c>
      <c r="H14" s="15" t="str">
        <f>'UBS Izolina Mazzei'!H31</f>
        <v>%</v>
      </c>
      <c r="I14" s="14" t="str">
        <f>'UBS Izolina Mazzei'!I31</f>
        <v>ABR_17</v>
      </c>
      <c r="J14" s="15" t="str">
        <f>'UBS Izolina Mazzei'!J31</f>
        <v>%</v>
      </c>
      <c r="K14" s="14" t="str">
        <f>'UBS Izolina Mazzei'!K31</f>
        <v>MAI_17</v>
      </c>
      <c r="L14" s="15" t="str">
        <f>'UBS Izolina Mazzei'!L31</f>
        <v>%</v>
      </c>
      <c r="M14" s="138" t="str">
        <f>'UBS Izolina Mazzei'!M31</f>
        <v>Trimestre</v>
      </c>
      <c r="N14" s="13" t="str">
        <f>'UBS Izolina Mazzei'!N31</f>
        <v>% Trim</v>
      </c>
      <c r="O14" s="14" t="str">
        <f>'UBS Izolina Mazzei'!O31</f>
        <v>JUN_17</v>
      </c>
      <c r="P14" s="15" t="str">
        <f>'UBS Izolina Mazzei'!P31</f>
        <v>%</v>
      </c>
      <c r="Q14" s="14" t="str">
        <f>'UBS Izolina Mazzei'!Q31</f>
        <v>JUL_17</v>
      </c>
      <c r="R14" s="15" t="str">
        <f>'UBS Izolina Mazzei'!R31</f>
        <v>%</v>
      </c>
      <c r="S14" s="14" t="str">
        <f>'UBS Izolina Mazzei'!S31</f>
        <v>AGO_17</v>
      </c>
      <c r="T14" s="15" t="str">
        <f>'UBS Izolina Mazzei'!T31</f>
        <v>%</v>
      </c>
      <c r="U14" s="117"/>
      <c r="V14" s="117"/>
      <c r="W14" s="117"/>
      <c r="X14" s="117"/>
      <c r="Y14" s="117"/>
      <c r="Z14" s="117"/>
      <c r="AA14" s="138" t="str">
        <f>'UBS Izolina Mazzei'!AA31</f>
        <v>Trimestre</v>
      </c>
      <c r="AB14" s="13" t="str">
        <f>'UBS Izolina Mazzei'!AB31</f>
        <v>% Trim</v>
      </c>
      <c r="AC14" s="1313">
        <f>'[2]UBS Izolina Mazzei'!Y31</f>
        <v>0</v>
      </c>
      <c r="AD14" s="1312">
        <f>'[2]UBS Izolina Mazzei'!Z31</f>
        <v>0</v>
      </c>
    </row>
    <row r="15" spans="1:32" hidden="1" x14ac:dyDescent="0.25">
      <c r="A15" s="2" t="s">
        <v>20</v>
      </c>
      <c r="B15" s="124">
        <v>3</v>
      </c>
      <c r="C15" s="1349"/>
      <c r="D15" s="1346">
        <f t="shared" ref="D15:D22" si="23">C15/$B15</f>
        <v>0</v>
      </c>
      <c r="E15" s="1345"/>
      <c r="F15" s="1346">
        <f t="shared" ref="F15:F22" si="24">E15/$B15</f>
        <v>0</v>
      </c>
      <c r="G15" s="891">
        <v>3</v>
      </c>
      <c r="H15" s="20">
        <f t="shared" ref="H15:H22" si="25">G15/$B15</f>
        <v>1</v>
      </c>
      <c r="I15" s="4"/>
      <c r="J15" s="20">
        <f t="shared" ref="J15:J22" si="26">I15/$B15</f>
        <v>0</v>
      </c>
      <c r="K15" s="4"/>
      <c r="L15" s="20">
        <f t="shared" ref="L15:L22" si="27">K15/$B15</f>
        <v>0</v>
      </c>
      <c r="M15" s="103">
        <f t="shared" ref="M15:M22" si="28">SUM(G15,I15,K15)</f>
        <v>3</v>
      </c>
      <c r="N15" s="275">
        <f t="shared" ref="N15:N22" si="29">M15/($B15*3)</f>
        <v>0.33333333333333331</v>
      </c>
      <c r="O15" s="4"/>
      <c r="P15" s="20">
        <f t="shared" ref="P15:P22" si="30">O15/$B15</f>
        <v>0</v>
      </c>
      <c r="Q15" s="83"/>
      <c r="R15" s="20">
        <f t="shared" ref="R15:R22" si="31">Q15/$B15</f>
        <v>0</v>
      </c>
      <c r="S15" s="4"/>
      <c r="T15" s="20">
        <f t="shared" ref="T15:T22" si="32">S15/$B15</f>
        <v>0</v>
      </c>
      <c r="U15" s="943"/>
      <c r="V15" s="943"/>
      <c r="W15" s="943"/>
      <c r="X15" s="943"/>
      <c r="Y15" s="943"/>
      <c r="Z15" s="943"/>
      <c r="AA15" s="103">
        <f t="shared" ref="AA15:AA22" si="33">SUM(O15,Q15,S15)</f>
        <v>0</v>
      </c>
      <c r="AB15" s="275">
        <f t="shared" ref="AB15:AB22" si="34">AA15/($B15*3)</f>
        <v>0</v>
      </c>
      <c r="AC15" s="1310">
        <v>3</v>
      </c>
      <c r="AD15" s="1073">
        <f t="shared" ref="AD15:AD22" si="35">AC15/$B15</f>
        <v>1</v>
      </c>
    </row>
    <row r="16" spans="1:32" hidden="1" x14ac:dyDescent="0.25">
      <c r="A16" s="2" t="s">
        <v>43</v>
      </c>
      <c r="B16" s="124">
        <v>3</v>
      </c>
      <c r="C16" s="1345"/>
      <c r="D16" s="1346">
        <f t="shared" si="23"/>
        <v>0</v>
      </c>
      <c r="E16" s="1349"/>
      <c r="F16" s="1346">
        <f t="shared" si="24"/>
        <v>0</v>
      </c>
      <c r="G16" s="896">
        <v>1.5</v>
      </c>
      <c r="H16" s="20">
        <f t="shared" si="25"/>
        <v>0.5</v>
      </c>
      <c r="I16" s="4"/>
      <c r="J16" s="20">
        <f t="shared" si="26"/>
        <v>0</v>
      </c>
      <c r="K16" s="4"/>
      <c r="L16" s="20">
        <f t="shared" si="27"/>
        <v>0</v>
      </c>
      <c r="M16" s="103">
        <f t="shared" si="28"/>
        <v>1.5</v>
      </c>
      <c r="N16" s="275">
        <f t="shared" si="29"/>
        <v>0.16666666666666666</v>
      </c>
      <c r="O16" s="4"/>
      <c r="P16" s="20">
        <f t="shared" si="30"/>
        <v>0</v>
      </c>
      <c r="Q16" s="4"/>
      <c r="R16" s="20">
        <f t="shared" si="31"/>
        <v>0</v>
      </c>
      <c r="S16" s="83"/>
      <c r="T16" s="20">
        <f t="shared" si="32"/>
        <v>0</v>
      </c>
      <c r="U16" s="943"/>
      <c r="V16" s="943"/>
      <c r="W16" s="943"/>
      <c r="X16" s="943"/>
      <c r="Y16" s="943"/>
      <c r="Z16" s="943"/>
      <c r="AA16" s="103">
        <f t="shared" si="33"/>
        <v>0</v>
      </c>
      <c r="AB16" s="275">
        <f t="shared" si="34"/>
        <v>0</v>
      </c>
      <c r="AC16" s="1317">
        <v>1.5</v>
      </c>
      <c r="AD16" s="1073">
        <f t="shared" si="35"/>
        <v>0.5</v>
      </c>
    </row>
    <row r="17" spans="1:30" hidden="1" x14ac:dyDescent="0.25">
      <c r="A17" s="2" t="s">
        <v>23</v>
      </c>
      <c r="B17" s="124">
        <v>3</v>
      </c>
      <c r="C17" s="1349"/>
      <c r="D17" s="1346">
        <f t="shared" si="23"/>
        <v>0</v>
      </c>
      <c r="E17" s="1349"/>
      <c r="F17" s="1346">
        <f t="shared" si="24"/>
        <v>0</v>
      </c>
      <c r="G17" s="896">
        <v>1.9</v>
      </c>
      <c r="H17" s="20">
        <f t="shared" si="25"/>
        <v>0.6333333333333333</v>
      </c>
      <c r="I17" s="4"/>
      <c r="J17" s="20">
        <f t="shared" si="26"/>
        <v>0</v>
      </c>
      <c r="K17" s="83"/>
      <c r="L17" s="20">
        <f t="shared" si="27"/>
        <v>0</v>
      </c>
      <c r="M17" s="103">
        <f t="shared" si="28"/>
        <v>1.9</v>
      </c>
      <c r="N17" s="275">
        <f t="shared" si="29"/>
        <v>0.21111111111111111</v>
      </c>
      <c r="O17" s="83"/>
      <c r="P17" s="20">
        <f t="shared" si="30"/>
        <v>0</v>
      </c>
      <c r="Q17" s="83"/>
      <c r="R17" s="20">
        <f t="shared" si="31"/>
        <v>0</v>
      </c>
      <c r="S17" s="83"/>
      <c r="T17" s="20">
        <f t="shared" si="32"/>
        <v>0</v>
      </c>
      <c r="U17" s="943"/>
      <c r="V17" s="943"/>
      <c r="W17" s="943"/>
      <c r="X17" s="943"/>
      <c r="Y17" s="943"/>
      <c r="Z17" s="943"/>
      <c r="AA17" s="103">
        <f t="shared" si="33"/>
        <v>0</v>
      </c>
      <c r="AB17" s="275">
        <f t="shared" si="34"/>
        <v>0</v>
      </c>
      <c r="AC17" s="1317">
        <v>1.9</v>
      </c>
      <c r="AD17" s="1073">
        <f t="shared" si="35"/>
        <v>0.6333333333333333</v>
      </c>
    </row>
    <row r="18" spans="1:30" hidden="1" x14ac:dyDescent="0.25">
      <c r="A18" s="2" t="s">
        <v>24</v>
      </c>
      <c r="B18" s="124">
        <v>1</v>
      </c>
      <c r="C18" s="1345"/>
      <c r="D18" s="1346">
        <f t="shared" si="23"/>
        <v>0</v>
      </c>
      <c r="E18" s="1345"/>
      <c r="F18" s="1346">
        <f t="shared" si="24"/>
        <v>0</v>
      </c>
      <c r="G18" s="891">
        <v>1</v>
      </c>
      <c r="H18" s="20">
        <f t="shared" si="25"/>
        <v>1</v>
      </c>
      <c r="I18" s="4"/>
      <c r="J18" s="20">
        <f t="shared" si="26"/>
        <v>0</v>
      </c>
      <c r="K18" s="4"/>
      <c r="L18" s="20">
        <f t="shared" si="27"/>
        <v>0</v>
      </c>
      <c r="M18" s="103">
        <f t="shared" si="28"/>
        <v>1</v>
      </c>
      <c r="N18" s="275">
        <f t="shared" si="29"/>
        <v>0.33333333333333331</v>
      </c>
      <c r="O18" s="4"/>
      <c r="P18" s="20">
        <f t="shared" si="30"/>
        <v>0</v>
      </c>
      <c r="Q18" s="4"/>
      <c r="R18" s="20">
        <f t="shared" si="31"/>
        <v>0</v>
      </c>
      <c r="S18" s="4"/>
      <c r="T18" s="20">
        <f t="shared" si="32"/>
        <v>0</v>
      </c>
      <c r="U18" s="943"/>
      <c r="V18" s="943"/>
      <c r="W18" s="943"/>
      <c r="X18" s="943"/>
      <c r="Y18" s="943"/>
      <c r="Z18" s="943"/>
      <c r="AA18" s="103">
        <f t="shared" si="33"/>
        <v>0</v>
      </c>
      <c r="AB18" s="275">
        <f t="shared" si="34"/>
        <v>0</v>
      </c>
      <c r="AC18" s="1310">
        <v>1</v>
      </c>
      <c r="AD18" s="1073">
        <f t="shared" si="35"/>
        <v>1</v>
      </c>
    </row>
    <row r="19" spans="1:30" hidden="1" x14ac:dyDescent="0.25">
      <c r="A19" s="2" t="s">
        <v>25</v>
      </c>
      <c r="B19" s="111">
        <v>4</v>
      </c>
      <c r="C19" s="1349"/>
      <c r="D19" s="1346">
        <f t="shared" si="23"/>
        <v>0</v>
      </c>
      <c r="E19" s="1349"/>
      <c r="F19" s="1346">
        <f t="shared" si="24"/>
        <v>0</v>
      </c>
      <c r="G19" s="891">
        <v>4</v>
      </c>
      <c r="H19" s="20">
        <f t="shared" si="25"/>
        <v>1</v>
      </c>
      <c r="I19" s="891"/>
      <c r="J19" s="20">
        <f t="shared" si="26"/>
        <v>0</v>
      </c>
      <c r="K19" s="891"/>
      <c r="L19" s="20">
        <f t="shared" si="27"/>
        <v>0</v>
      </c>
      <c r="M19" s="103">
        <f t="shared" si="28"/>
        <v>4</v>
      </c>
      <c r="N19" s="275">
        <f t="shared" si="29"/>
        <v>0.33333333333333331</v>
      </c>
      <c r="O19" s="896"/>
      <c r="P19" s="20">
        <f t="shared" si="30"/>
        <v>0</v>
      </c>
      <c r="Q19" s="896"/>
      <c r="R19" s="20">
        <f t="shared" si="31"/>
        <v>0</v>
      </c>
      <c r="S19" s="83"/>
      <c r="T19" s="20">
        <f t="shared" si="32"/>
        <v>0</v>
      </c>
      <c r="U19" s="943"/>
      <c r="V19" s="943"/>
      <c r="W19" s="943"/>
      <c r="X19" s="943"/>
      <c r="Y19" s="943"/>
      <c r="Z19" s="943"/>
      <c r="AA19" s="103">
        <f t="shared" si="33"/>
        <v>0</v>
      </c>
      <c r="AB19" s="275">
        <f t="shared" si="34"/>
        <v>0</v>
      </c>
      <c r="AC19" s="1310">
        <v>4</v>
      </c>
      <c r="AD19" s="1073">
        <f t="shared" si="35"/>
        <v>1</v>
      </c>
    </row>
    <row r="20" spans="1:30" hidden="1" x14ac:dyDescent="0.25">
      <c r="A20" s="2" t="s">
        <v>26</v>
      </c>
      <c r="B20" s="111">
        <v>1</v>
      </c>
      <c r="C20" s="1345"/>
      <c r="D20" s="1346">
        <f t="shared" si="23"/>
        <v>0</v>
      </c>
      <c r="E20" s="1345"/>
      <c r="F20" s="1346">
        <f t="shared" si="24"/>
        <v>0</v>
      </c>
      <c r="G20" s="891">
        <v>1</v>
      </c>
      <c r="H20" s="20">
        <f t="shared" si="25"/>
        <v>1</v>
      </c>
      <c r="I20" s="4"/>
      <c r="J20" s="20">
        <f t="shared" si="26"/>
        <v>0</v>
      </c>
      <c r="K20" s="4"/>
      <c r="L20" s="20">
        <f t="shared" si="27"/>
        <v>0</v>
      </c>
      <c r="M20" s="103">
        <f t="shared" si="28"/>
        <v>1</v>
      </c>
      <c r="N20" s="275">
        <f t="shared" si="29"/>
        <v>0.33333333333333331</v>
      </c>
      <c r="O20" s="4"/>
      <c r="P20" s="20">
        <f t="shared" si="30"/>
        <v>0</v>
      </c>
      <c r="Q20" s="4"/>
      <c r="R20" s="20">
        <f t="shared" si="31"/>
        <v>0</v>
      </c>
      <c r="S20" s="4"/>
      <c r="T20" s="20">
        <f t="shared" si="32"/>
        <v>0</v>
      </c>
      <c r="U20" s="943"/>
      <c r="V20" s="943"/>
      <c r="W20" s="943"/>
      <c r="X20" s="943"/>
      <c r="Y20" s="943"/>
      <c r="Z20" s="943"/>
      <c r="AA20" s="103">
        <f t="shared" si="33"/>
        <v>0</v>
      </c>
      <c r="AB20" s="275">
        <f t="shared" si="34"/>
        <v>0</v>
      </c>
      <c r="AC20" s="1310">
        <v>1</v>
      </c>
      <c r="AD20" s="1073">
        <f t="shared" si="35"/>
        <v>1</v>
      </c>
    </row>
    <row r="21" spans="1:30" ht="15.75" hidden="1" thickBot="1" x14ac:dyDescent="0.3">
      <c r="A21" s="314" t="s">
        <v>177</v>
      </c>
      <c r="B21" s="127">
        <v>1</v>
      </c>
      <c r="C21" s="1347"/>
      <c r="D21" s="1348">
        <f t="shared" si="23"/>
        <v>0</v>
      </c>
      <c r="E21" s="1365"/>
      <c r="F21" s="1348">
        <f t="shared" si="24"/>
        <v>0</v>
      </c>
      <c r="G21" s="911">
        <v>1</v>
      </c>
      <c r="H21" s="21">
        <f t="shared" si="25"/>
        <v>1</v>
      </c>
      <c r="I21" s="911"/>
      <c r="J21" s="21">
        <f t="shared" si="26"/>
        <v>0</v>
      </c>
      <c r="K21" s="911"/>
      <c r="L21" s="21">
        <f t="shared" si="27"/>
        <v>0</v>
      </c>
      <c r="M21" s="104">
        <f t="shared" si="28"/>
        <v>1</v>
      </c>
      <c r="N21" s="276">
        <f t="shared" si="29"/>
        <v>0.33333333333333331</v>
      </c>
      <c r="O21" s="911"/>
      <c r="P21" s="21">
        <f t="shared" si="30"/>
        <v>0</v>
      </c>
      <c r="Q21" s="18"/>
      <c r="R21" s="21">
        <f t="shared" si="31"/>
        <v>0</v>
      </c>
      <c r="S21" s="911"/>
      <c r="T21" s="21">
        <f t="shared" si="32"/>
        <v>0</v>
      </c>
      <c r="U21" s="954"/>
      <c r="V21" s="954"/>
      <c r="W21" s="954"/>
      <c r="X21" s="954"/>
      <c r="Y21" s="954"/>
      <c r="Z21" s="954"/>
      <c r="AA21" s="104">
        <f t="shared" si="33"/>
        <v>0</v>
      </c>
      <c r="AB21" s="276">
        <f t="shared" si="34"/>
        <v>0</v>
      </c>
      <c r="AC21" s="1318">
        <v>1</v>
      </c>
      <c r="AD21" s="1319">
        <f t="shared" si="35"/>
        <v>1</v>
      </c>
    </row>
    <row r="22" spans="1:30" ht="15.75" hidden="1" thickBot="1" x14ac:dyDescent="0.3">
      <c r="A22" s="6" t="s">
        <v>7</v>
      </c>
      <c r="B22" s="7">
        <f>SUM(B15:B21)</f>
        <v>16</v>
      </c>
      <c r="C22" s="514">
        <f>SUM(C15:C21)</f>
        <v>0</v>
      </c>
      <c r="D22" s="1029">
        <f t="shared" si="23"/>
        <v>0</v>
      </c>
      <c r="E22" s="8">
        <f t="shared" ref="E22" si="36">SUM(E15:E21)</f>
        <v>0</v>
      </c>
      <c r="F22" s="1029">
        <f t="shared" si="24"/>
        <v>0</v>
      </c>
      <c r="G22" s="8">
        <f>SUM(G15:G21)</f>
        <v>13.4</v>
      </c>
      <c r="H22" s="22">
        <f t="shared" si="25"/>
        <v>0.83750000000000002</v>
      </c>
      <c r="I22" s="8">
        <f>SUM(I15:I21)</f>
        <v>0</v>
      </c>
      <c r="J22" s="22">
        <f t="shared" si="26"/>
        <v>0</v>
      </c>
      <c r="K22" s="8">
        <f>SUM(K15:K21)</f>
        <v>0</v>
      </c>
      <c r="L22" s="22">
        <f t="shared" si="27"/>
        <v>0</v>
      </c>
      <c r="M22" s="106">
        <f t="shared" si="28"/>
        <v>13.4</v>
      </c>
      <c r="N22" s="842">
        <f t="shared" si="29"/>
        <v>0.27916666666666667</v>
      </c>
      <c r="O22" s="8">
        <f>SUM(O15:O21)</f>
        <v>0</v>
      </c>
      <c r="P22" s="22">
        <f t="shared" si="30"/>
        <v>0</v>
      </c>
      <c r="Q22" s="514">
        <f>SUM(Q15:Q21)</f>
        <v>0</v>
      </c>
      <c r="R22" s="119">
        <f t="shared" si="31"/>
        <v>0</v>
      </c>
      <c r="S22" s="8">
        <f t="shared" ref="S22" si="37">SUM(S15:S21)</f>
        <v>0</v>
      </c>
      <c r="T22" s="119">
        <f t="shared" si="32"/>
        <v>0</v>
      </c>
      <c r="U22" s="1029"/>
      <c r="V22" s="1029"/>
      <c r="W22" s="1029"/>
      <c r="X22" s="1029"/>
      <c r="Y22" s="1029"/>
      <c r="Z22" s="1029"/>
      <c r="AA22" s="106">
        <f t="shared" si="33"/>
        <v>0</v>
      </c>
      <c r="AB22" s="107">
        <f t="shared" si="34"/>
        <v>0</v>
      </c>
      <c r="AC22" s="8">
        <f>SUM(AC15:AC21)</f>
        <v>13.4</v>
      </c>
      <c r="AD22" s="1029">
        <f t="shared" si="35"/>
        <v>0.83750000000000002</v>
      </c>
    </row>
    <row r="23" spans="1:30" hidden="1" x14ac:dyDescent="0.25"/>
  </sheetData>
  <mergeCells count="4">
    <mergeCell ref="A2:Q2"/>
    <mergeCell ref="A3:Q3"/>
    <mergeCell ref="A13:AB13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2:AF23"/>
  <sheetViews>
    <sheetView showGridLines="0" workbookViewId="0"/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8.140625" bestFit="1" customWidth="1"/>
    <col min="5" max="5" width="7" bestFit="1" customWidth="1"/>
    <col min="6" max="6" width="8.1406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5703125" hidden="1" customWidth="1"/>
    <col min="14" max="14" width="0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5703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523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104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tr">
        <f>'UBS Izolina Mazzei'!G31</f>
        <v>MAR_17</v>
      </c>
      <c r="H6" s="15" t="str">
        <f>'UBS Izolina Mazzei'!H31</f>
        <v>%</v>
      </c>
      <c r="I6" s="14" t="str">
        <f>'UBS Izolina Mazzei'!I31</f>
        <v>ABR_17</v>
      </c>
      <c r="J6" s="15" t="str">
        <f>'UBS Izolina Mazzei'!J31</f>
        <v>%</v>
      </c>
      <c r="K6" s="14" t="str">
        <f>'UBS Izolina Mazzei'!K31</f>
        <v>MAI_17</v>
      </c>
      <c r="L6" s="15" t="str">
        <f>'UBS Izolina Mazzei'!L31</f>
        <v>%</v>
      </c>
      <c r="M6" s="138" t="str">
        <f>'UBS Izolina Mazzei'!M31</f>
        <v>Trimestre</v>
      </c>
      <c r="N6" s="13" t="str">
        <f>'UBS Izolina Mazzei'!N31</f>
        <v>% Trim</v>
      </c>
      <c r="O6" s="14" t="str">
        <f>'UBS Izolina Mazzei'!O31</f>
        <v>JUN_17</v>
      </c>
      <c r="P6" s="15" t="str">
        <f>'UBS Izolina Mazzei'!P31</f>
        <v>%</v>
      </c>
      <c r="Q6" s="14" t="str">
        <f>'UBS Izolina Mazzei'!Q31</f>
        <v>JUL_17</v>
      </c>
      <c r="R6" s="15" t="str">
        <f>'UBS Izolina Mazzei'!R31</f>
        <v>%</v>
      </c>
      <c r="S6" s="14" t="str">
        <f>'UBS Izolina Mazzei'!S31</f>
        <v>AGO_17</v>
      </c>
      <c r="T6" s="15" t="str">
        <f>'UBS Izolina Mazzei'!T31</f>
        <v>%</v>
      </c>
      <c r="U6" s="138" t="str">
        <f>'UBS Izolina Mazzei'!AA31</f>
        <v>Trimestre</v>
      </c>
      <c r="V6" s="13" t="str">
        <f>'UBS Izolina Mazzei'!AB31</f>
        <v>% Trim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38" t="str">
        <f>'Pque N Mundo I'!AE20</f>
        <v>Trimestre</v>
      </c>
      <c r="AF6" s="13" t="str">
        <f>'Pque N Mundo I'!AF20</f>
        <v>% Trim</v>
      </c>
    </row>
    <row r="7" spans="1:32" ht="16.5" thickTop="1" thickBot="1" x14ac:dyDescent="0.3">
      <c r="A7" s="1114" t="s">
        <v>143</v>
      </c>
      <c r="B7" s="1034">
        <v>155</v>
      </c>
      <c r="C7" s="1366">
        <v>399</v>
      </c>
      <c r="D7" s="1367">
        <f t="shared" ref="D7" si="0">C7/$B7</f>
        <v>2.5741935483870968</v>
      </c>
      <c r="E7" s="1366">
        <v>393</v>
      </c>
      <c r="F7" s="1367">
        <f t="shared" ref="F7" si="1">E7/$B7</f>
        <v>2.5354838709677421</v>
      </c>
      <c r="G7" s="1025">
        <v>381</v>
      </c>
      <c r="H7" s="1027">
        <f t="shared" ref="H7" si="2">G7/$B7</f>
        <v>2.4580645161290322</v>
      </c>
      <c r="I7" s="1025">
        <v>353</v>
      </c>
      <c r="J7" s="1027">
        <f t="shared" ref="J7" si="3">I7/$B7</f>
        <v>2.2774193548387096</v>
      </c>
      <c r="K7" s="1025">
        <v>339</v>
      </c>
      <c r="L7" s="1027">
        <f t="shared" ref="L7" si="4">K7/$B7</f>
        <v>2.1870967741935483</v>
      </c>
      <c r="M7" s="1030">
        <f t="shared" ref="M7:M8" si="5">SUM(G7,I7,K7)</f>
        <v>1073</v>
      </c>
      <c r="N7" s="1032">
        <f t="shared" ref="N7:N8" si="6">M7/($B7*3)</f>
        <v>2.3075268817204302</v>
      </c>
      <c r="O7" s="1025">
        <v>391</v>
      </c>
      <c r="P7" s="1027">
        <f t="shared" ref="P7" si="7">O7/$B7</f>
        <v>2.5225806451612902</v>
      </c>
      <c r="Q7" s="1025">
        <v>404</v>
      </c>
      <c r="R7" s="1027">
        <f t="shared" ref="R7" si="8">Q7/$B7</f>
        <v>2.6064516129032258</v>
      </c>
      <c r="S7" s="1025">
        <v>428</v>
      </c>
      <c r="T7" s="1027">
        <f t="shared" ref="T7" si="9">S7/$B7</f>
        <v>2.7612903225806451</v>
      </c>
      <c r="U7" s="1030">
        <f>SUM(O7,Q7,S7)</f>
        <v>1223</v>
      </c>
      <c r="V7" s="1032">
        <f>U7/($B7*3)</f>
        <v>2.6301075268817202</v>
      </c>
      <c r="W7" s="890">
        <v>418</v>
      </c>
      <c r="X7" s="70">
        <f t="shared" ref="X7" si="10">W7/$B7</f>
        <v>2.6967741935483871</v>
      </c>
      <c r="Y7" s="890">
        <v>356</v>
      </c>
      <c r="Z7" s="70">
        <f t="shared" ref="Z7:AB7" si="11">Y7/$B7</f>
        <v>2.2967741935483872</v>
      </c>
      <c r="AA7" s="890">
        <v>356</v>
      </c>
      <c r="AB7" s="70">
        <f t="shared" si="11"/>
        <v>2.2967741935483872</v>
      </c>
      <c r="AC7" s="1277">
        <v>474</v>
      </c>
      <c r="AD7" s="1279">
        <f t="shared" ref="AD7" si="12">AC7/$B7</f>
        <v>3.0580645161290323</v>
      </c>
      <c r="AE7" s="1031">
        <f>SUM(W7,Y7,AA7)</f>
        <v>1130</v>
      </c>
      <c r="AF7" s="1033">
        <f t="shared" ref="AF7" si="13">AE7/($B7*3)</f>
        <v>2.4301075268817205</v>
      </c>
    </row>
    <row r="8" spans="1:32" ht="15.75" thickBot="1" x14ac:dyDescent="0.3">
      <c r="A8" s="736" t="s">
        <v>7</v>
      </c>
      <c r="B8" s="737">
        <f>SUM(B7:B7)</f>
        <v>155</v>
      </c>
      <c r="C8" s="8"/>
      <c r="D8" s="1029">
        <f t="shared" ref="D8" si="14">((C8/$B$8))-1</f>
        <v>-1</v>
      </c>
      <c r="E8" s="8"/>
      <c r="F8" s="1029">
        <f t="shared" ref="F8" si="15">((E8/$B$8))-1</f>
        <v>-1</v>
      </c>
      <c r="G8" s="514">
        <f>SUM(G7)</f>
        <v>381</v>
      </c>
      <c r="H8" s="738">
        <f>((G8/$B$8))-1</f>
        <v>1.4580645161290322</v>
      </c>
      <c r="I8" s="514">
        <f>SUM(I7)</f>
        <v>353</v>
      </c>
      <c r="J8" s="738">
        <f>((I8/$B$8))-1</f>
        <v>1.2774193548387096</v>
      </c>
      <c r="K8" s="1021">
        <f>SUM(K7)</f>
        <v>339</v>
      </c>
      <c r="L8" s="738">
        <f>((K8/$B$8))-1</f>
        <v>1.1870967741935483</v>
      </c>
      <c r="M8" s="739">
        <f t="shared" si="5"/>
        <v>1073</v>
      </c>
      <c r="N8" s="363">
        <f t="shared" si="6"/>
        <v>2.3075268817204302</v>
      </c>
      <c r="O8" s="514">
        <f>SUM(O7)</f>
        <v>391</v>
      </c>
      <c r="P8" s="738">
        <f>((O8/$B$8))-1</f>
        <v>1.5225806451612902</v>
      </c>
      <c r="Q8" s="514">
        <f>SUM(Q7)</f>
        <v>404</v>
      </c>
      <c r="R8" s="738">
        <f t="shared" ref="R8" si="16">((Q8/$B$8))-1</f>
        <v>1.6064516129032258</v>
      </c>
      <c r="S8" s="514">
        <f>SUM(S7)</f>
        <v>428</v>
      </c>
      <c r="T8" s="738">
        <f t="shared" ref="T8" si="17">((S8/$B$8))-1</f>
        <v>1.7612903225806451</v>
      </c>
      <c r="U8" s="739">
        <f>SUM(O8,Q8,S8)</f>
        <v>1223</v>
      </c>
      <c r="V8" s="363">
        <f>U8/($B8*3)</f>
        <v>2.6301075268817202</v>
      </c>
      <c r="W8" s="514">
        <f>SUM(W2:W7)</f>
        <v>418</v>
      </c>
      <c r="X8" s="738">
        <f t="shared" ref="X8" si="18">W8/$B8</f>
        <v>2.6967741935483871</v>
      </c>
      <c r="Y8" s="514">
        <f>SUM(Y2:Y7)</f>
        <v>356</v>
      </c>
      <c r="Z8" s="738">
        <f t="shared" ref="Z8" si="19">Y8/$B8</f>
        <v>2.2967741935483872</v>
      </c>
      <c r="AA8" s="514">
        <f t="shared" ref="AA8" si="20">SUM(AA2:AA7)</f>
        <v>356</v>
      </c>
      <c r="AB8" s="738">
        <f t="shared" ref="AB8" si="21">AA8/$B8</f>
        <v>2.2967741935483872</v>
      </c>
      <c r="AC8" s="514">
        <f>SUM(AC7)</f>
        <v>474</v>
      </c>
      <c r="AD8" s="738">
        <f>((AC8/$B$8))-1</f>
        <v>2.0580645161290323</v>
      </c>
      <c r="AE8" s="1082">
        <f>SUM(W8,Y8,AA8)</f>
        <v>1130</v>
      </c>
      <c r="AF8" s="1010">
        <f t="shared" ref="AF8" si="22">AE8/($B8*3)</f>
        <v>2.4301075268817205</v>
      </c>
    </row>
    <row r="11" spans="1:32" ht="15.75" hidden="1" x14ac:dyDescent="0.25">
      <c r="A11" s="1402" t="s">
        <v>432</v>
      </c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1403"/>
      <c r="Y11" s="1403"/>
      <c r="Z11" s="1403"/>
      <c r="AA11" s="1403"/>
      <c r="AB11" s="1403"/>
      <c r="AC11" s="1295"/>
      <c r="AD11" s="1295"/>
    </row>
    <row r="12" spans="1:32" ht="23.25" hidden="1" thickBot="1" x14ac:dyDescent="0.3">
      <c r="A12" s="14" t="s">
        <v>14</v>
      </c>
      <c r="B12" s="94" t="s">
        <v>207</v>
      </c>
      <c r="C12" s="1343" t="str">
        <f>'[1]UBS Izolina Mazzei'!C31</f>
        <v>SET</v>
      </c>
      <c r="D12" s="1344" t="str">
        <f>'[1]UBS Izolina Mazzei'!D31</f>
        <v>%</v>
      </c>
      <c r="E12" s="1343" t="str">
        <f>'[1]UBS Izolina Mazzei'!E31</f>
        <v>OUT</v>
      </c>
      <c r="F12" s="1344" t="str">
        <f>'[1]UBS Izolina Mazzei'!F31</f>
        <v>%</v>
      </c>
      <c r="G12" s="14" t="str">
        <f>'UBS Izolina Mazzei'!G31</f>
        <v>MAR_17</v>
      </c>
      <c r="H12" s="15" t="str">
        <f>'UBS Izolina Mazzei'!H31</f>
        <v>%</v>
      </c>
      <c r="I12" s="14" t="str">
        <f>'UBS Izolina Mazzei'!I31</f>
        <v>ABR_17</v>
      </c>
      <c r="J12" s="15" t="str">
        <f>'UBS Izolina Mazzei'!J31</f>
        <v>%</v>
      </c>
      <c r="K12" s="14" t="str">
        <f>'UBS Izolina Mazzei'!K31</f>
        <v>MAI_17</v>
      </c>
      <c r="L12" s="15" t="str">
        <f>'UBS Izolina Mazzei'!L31</f>
        <v>%</v>
      </c>
      <c r="M12" s="138" t="str">
        <f>'UBS Izolina Mazzei'!M31</f>
        <v>Trimestre</v>
      </c>
      <c r="N12" s="13" t="str">
        <f>'UBS Izolina Mazzei'!N31</f>
        <v>% Trim</v>
      </c>
      <c r="O12" s="14" t="str">
        <f>'UBS Izolina Mazzei'!O31</f>
        <v>JUN_17</v>
      </c>
      <c r="P12" s="15" t="str">
        <f>'UBS Izolina Mazzei'!P31</f>
        <v>%</v>
      </c>
      <c r="Q12" s="14" t="str">
        <f>'UBS Izolina Mazzei'!Q31</f>
        <v>JUL_17</v>
      </c>
      <c r="R12" s="15" t="str">
        <f>'UBS Izolina Mazzei'!R31</f>
        <v>%</v>
      </c>
      <c r="S12" s="14" t="str">
        <f>'UBS Izolina Mazzei'!S31</f>
        <v>AGO_17</v>
      </c>
      <c r="T12" s="15" t="str">
        <f>'UBS Izolina Mazzei'!T31</f>
        <v>%</v>
      </c>
      <c r="U12" s="117"/>
      <c r="V12" s="117"/>
      <c r="W12" s="117"/>
      <c r="X12" s="117"/>
      <c r="Y12" s="117"/>
      <c r="Z12" s="117"/>
      <c r="AA12" s="138" t="str">
        <f>'UBS Izolina Mazzei'!AA31</f>
        <v>Trimestre</v>
      </c>
      <c r="AB12" s="13" t="str">
        <f>'UBS Izolina Mazzei'!AB31</f>
        <v>% Trim</v>
      </c>
      <c r="AC12" s="1313">
        <f>'[2]UBS Izolina Mazzei'!Y31</f>
        <v>0</v>
      </c>
      <c r="AD12" s="1312">
        <f>'[2]UBS Izolina Mazzei'!Z31</f>
        <v>0</v>
      </c>
    </row>
    <row r="13" spans="1:32" hidden="1" x14ac:dyDescent="0.25">
      <c r="A13" s="57" t="s">
        <v>127</v>
      </c>
      <c r="B13" s="54">
        <v>5</v>
      </c>
      <c r="C13" s="55"/>
      <c r="D13" s="56">
        <f t="shared" ref="D13:D23" si="23">C13/$B13</f>
        <v>0</v>
      </c>
      <c r="E13" s="55"/>
      <c r="F13" s="56">
        <f t="shared" ref="F13:F23" si="24">E13/$B13</f>
        <v>0</v>
      </c>
      <c r="G13" s="904">
        <v>5</v>
      </c>
      <c r="H13" s="56">
        <f t="shared" ref="H13:H23" si="25">G13/$B13</f>
        <v>1</v>
      </c>
      <c r="I13" s="55"/>
      <c r="J13" s="56">
        <f t="shared" ref="J13:J23" si="26">I13/$B13</f>
        <v>0</v>
      </c>
      <c r="K13" s="55"/>
      <c r="L13" s="56">
        <f t="shared" ref="L13:L23" si="27">K13/$B13</f>
        <v>0</v>
      </c>
      <c r="M13" s="205">
        <f t="shared" ref="M13:M18" si="28">SUM(G13,I13,K13)</f>
        <v>5</v>
      </c>
      <c r="N13" s="206">
        <f t="shared" ref="N13:N23" si="29">M13/($B13*3)</f>
        <v>0.33333333333333331</v>
      </c>
      <c r="O13" s="55"/>
      <c r="P13" s="56">
        <f t="shared" ref="P13:P23" si="30">O13/$B13</f>
        <v>0</v>
      </c>
      <c r="Q13" s="55"/>
      <c r="R13" s="56">
        <f t="shared" ref="R13:R23" si="31">Q13/$B13</f>
        <v>0</v>
      </c>
      <c r="S13" s="55"/>
      <c r="T13" s="56">
        <f t="shared" ref="T13:T23" si="32">S13/$B13</f>
        <v>0</v>
      </c>
      <c r="U13" s="56"/>
      <c r="V13" s="56"/>
      <c r="W13" s="56"/>
      <c r="X13" s="56"/>
      <c r="Y13" s="56"/>
      <c r="Z13" s="56"/>
      <c r="AA13" s="205">
        <f t="shared" ref="AA13:AA18" si="33">SUM(O13,Q13,S13)</f>
        <v>0</v>
      </c>
      <c r="AB13" s="206">
        <f t="shared" ref="AB13:AB23" si="34">AA13/($B13*3)</f>
        <v>0</v>
      </c>
      <c r="AC13" s="904">
        <v>5</v>
      </c>
      <c r="AD13" s="56">
        <f t="shared" ref="AD13:AD23" si="35">AC13/$B13</f>
        <v>1</v>
      </c>
    </row>
    <row r="14" spans="1:32" hidden="1" x14ac:dyDescent="0.25">
      <c r="A14" s="33" t="s">
        <v>128</v>
      </c>
      <c r="B14" s="135">
        <v>4</v>
      </c>
      <c r="C14" s="309"/>
      <c r="D14" s="1063">
        <f t="shared" si="23"/>
        <v>0</v>
      </c>
      <c r="E14" s="309"/>
      <c r="F14" s="1063">
        <f t="shared" si="24"/>
        <v>0</v>
      </c>
      <c r="G14" s="309">
        <v>4.16</v>
      </c>
      <c r="H14" s="29">
        <f t="shared" si="25"/>
        <v>1.04</v>
      </c>
      <c r="I14" s="31"/>
      <c r="J14" s="29">
        <f t="shared" si="26"/>
        <v>0</v>
      </c>
      <c r="K14" s="31"/>
      <c r="L14" s="29">
        <f t="shared" si="27"/>
        <v>0</v>
      </c>
      <c r="M14" s="280">
        <f t="shared" si="28"/>
        <v>4.16</v>
      </c>
      <c r="N14" s="285">
        <f t="shared" si="29"/>
        <v>0.34666666666666668</v>
      </c>
      <c r="O14" s="913"/>
      <c r="P14" s="29">
        <f t="shared" si="30"/>
        <v>0</v>
      </c>
      <c r="Q14" s="913"/>
      <c r="R14" s="29">
        <f t="shared" si="31"/>
        <v>0</v>
      </c>
      <c r="S14" s="913"/>
      <c r="T14" s="29">
        <f t="shared" si="32"/>
        <v>0</v>
      </c>
      <c r="U14" s="1063"/>
      <c r="V14" s="1063"/>
      <c r="W14" s="1063"/>
      <c r="X14" s="1063"/>
      <c r="Y14" s="1063"/>
      <c r="Z14" s="1063"/>
      <c r="AA14" s="280">
        <f t="shared" si="33"/>
        <v>0</v>
      </c>
      <c r="AB14" s="285">
        <f t="shared" si="34"/>
        <v>0</v>
      </c>
      <c r="AC14" s="309">
        <v>4.16</v>
      </c>
      <c r="AD14" s="1063">
        <f t="shared" si="35"/>
        <v>1.04</v>
      </c>
    </row>
    <row r="15" spans="1:32" hidden="1" x14ac:dyDescent="0.25">
      <c r="A15" s="33" t="s">
        <v>129</v>
      </c>
      <c r="B15" s="132">
        <v>2</v>
      </c>
      <c r="C15" s="902"/>
      <c r="D15" s="1063">
        <f t="shared" si="23"/>
        <v>0</v>
      </c>
      <c r="E15" s="902"/>
      <c r="F15" s="1063">
        <f t="shared" si="24"/>
        <v>0</v>
      </c>
      <c r="G15" s="902">
        <v>2</v>
      </c>
      <c r="H15" s="29">
        <f t="shared" si="25"/>
        <v>1</v>
      </c>
      <c r="I15" s="31"/>
      <c r="J15" s="29">
        <f t="shared" si="26"/>
        <v>0</v>
      </c>
      <c r="K15" s="31"/>
      <c r="L15" s="29">
        <f t="shared" si="27"/>
        <v>0</v>
      </c>
      <c r="M15" s="280">
        <f t="shared" si="28"/>
        <v>2</v>
      </c>
      <c r="N15" s="285">
        <f t="shared" si="29"/>
        <v>0.33333333333333331</v>
      </c>
      <c r="O15" s="913"/>
      <c r="P15" s="29">
        <f t="shared" si="30"/>
        <v>0</v>
      </c>
      <c r="Q15" s="31"/>
      <c r="R15" s="29">
        <f t="shared" si="31"/>
        <v>0</v>
      </c>
      <c r="S15" s="31"/>
      <c r="T15" s="29">
        <f t="shared" si="32"/>
        <v>0</v>
      </c>
      <c r="U15" s="1063"/>
      <c r="V15" s="1063"/>
      <c r="W15" s="1063"/>
      <c r="X15" s="1063"/>
      <c r="Y15" s="1063"/>
      <c r="Z15" s="1063"/>
      <c r="AA15" s="280">
        <f t="shared" si="33"/>
        <v>0</v>
      </c>
      <c r="AB15" s="285">
        <f t="shared" si="34"/>
        <v>0</v>
      </c>
      <c r="AC15" s="902">
        <v>2</v>
      </c>
      <c r="AD15" s="1063">
        <f t="shared" si="35"/>
        <v>1</v>
      </c>
    </row>
    <row r="16" spans="1:32" hidden="1" x14ac:dyDescent="0.25">
      <c r="A16" s="33" t="s">
        <v>130</v>
      </c>
      <c r="B16" s="132">
        <v>1</v>
      </c>
      <c r="C16" s="902"/>
      <c r="D16" s="1063">
        <f t="shared" si="23"/>
        <v>0</v>
      </c>
      <c r="E16" s="902"/>
      <c r="F16" s="1063">
        <f t="shared" si="24"/>
        <v>0</v>
      </c>
      <c r="G16" s="902">
        <v>1</v>
      </c>
      <c r="H16" s="29">
        <f t="shared" si="25"/>
        <v>1</v>
      </c>
      <c r="I16" s="31"/>
      <c r="J16" s="29">
        <f t="shared" si="26"/>
        <v>0</v>
      </c>
      <c r="K16" s="31"/>
      <c r="L16" s="29">
        <f t="shared" si="27"/>
        <v>0</v>
      </c>
      <c r="M16" s="280">
        <f t="shared" si="28"/>
        <v>1</v>
      </c>
      <c r="N16" s="285">
        <f t="shared" si="29"/>
        <v>0.33333333333333331</v>
      </c>
      <c r="O16" s="31"/>
      <c r="P16" s="29">
        <f t="shared" si="30"/>
        <v>0</v>
      </c>
      <c r="Q16" s="31"/>
      <c r="R16" s="29">
        <f t="shared" si="31"/>
        <v>0</v>
      </c>
      <c r="S16" s="31"/>
      <c r="T16" s="29">
        <f t="shared" si="32"/>
        <v>0</v>
      </c>
      <c r="U16" s="1063"/>
      <c r="V16" s="1063"/>
      <c r="W16" s="1063"/>
      <c r="X16" s="1063"/>
      <c r="Y16" s="1063"/>
      <c r="Z16" s="1063"/>
      <c r="AA16" s="280">
        <f t="shared" si="33"/>
        <v>0</v>
      </c>
      <c r="AB16" s="285">
        <f t="shared" si="34"/>
        <v>0</v>
      </c>
      <c r="AC16" s="902">
        <v>1</v>
      </c>
      <c r="AD16" s="1063">
        <f t="shared" si="35"/>
        <v>1</v>
      </c>
    </row>
    <row r="17" spans="1:30" hidden="1" x14ac:dyDescent="0.25">
      <c r="A17" s="33" t="s">
        <v>131</v>
      </c>
      <c r="B17" s="132">
        <v>1</v>
      </c>
      <c r="C17" s="902"/>
      <c r="D17" s="1063">
        <f t="shared" si="23"/>
        <v>0</v>
      </c>
      <c r="E17" s="902"/>
      <c r="F17" s="1063">
        <f t="shared" si="24"/>
        <v>0</v>
      </c>
      <c r="G17" s="902">
        <v>1</v>
      </c>
      <c r="H17" s="29">
        <f t="shared" si="25"/>
        <v>1</v>
      </c>
      <c r="I17" s="31"/>
      <c r="J17" s="29">
        <f t="shared" si="26"/>
        <v>0</v>
      </c>
      <c r="K17" s="31"/>
      <c r="L17" s="29">
        <f t="shared" si="27"/>
        <v>0</v>
      </c>
      <c r="M17" s="280">
        <f t="shared" si="28"/>
        <v>1</v>
      </c>
      <c r="N17" s="285">
        <f t="shared" si="29"/>
        <v>0.33333333333333331</v>
      </c>
      <c r="O17" s="31"/>
      <c r="P17" s="29">
        <f t="shared" si="30"/>
        <v>0</v>
      </c>
      <c r="Q17" s="31"/>
      <c r="R17" s="29">
        <f t="shared" si="31"/>
        <v>0</v>
      </c>
      <c r="S17" s="31"/>
      <c r="T17" s="29">
        <f t="shared" si="32"/>
        <v>0</v>
      </c>
      <c r="U17" s="1063"/>
      <c r="V17" s="1063"/>
      <c r="W17" s="1063"/>
      <c r="X17" s="1063"/>
      <c r="Y17" s="1063"/>
      <c r="Z17" s="1063"/>
      <c r="AA17" s="280">
        <f t="shared" si="33"/>
        <v>0</v>
      </c>
      <c r="AB17" s="285">
        <f t="shared" si="34"/>
        <v>0</v>
      </c>
      <c r="AC17" s="902">
        <v>1</v>
      </c>
      <c r="AD17" s="1063">
        <f t="shared" si="35"/>
        <v>1</v>
      </c>
    </row>
    <row r="18" spans="1:30" hidden="1" x14ac:dyDescent="0.25">
      <c r="A18" s="33" t="s">
        <v>132</v>
      </c>
      <c r="B18" s="132">
        <v>2</v>
      </c>
      <c r="C18" s="902"/>
      <c r="D18" s="1063">
        <f t="shared" si="23"/>
        <v>0</v>
      </c>
      <c r="E18" s="902"/>
      <c r="F18" s="1063">
        <f t="shared" si="24"/>
        <v>0</v>
      </c>
      <c r="G18" s="902">
        <v>1</v>
      </c>
      <c r="H18" s="29">
        <f t="shared" si="25"/>
        <v>0.5</v>
      </c>
      <c r="I18" s="31"/>
      <c r="J18" s="29">
        <f t="shared" si="26"/>
        <v>0</v>
      </c>
      <c r="K18" s="31"/>
      <c r="L18" s="29">
        <f t="shared" si="27"/>
        <v>0</v>
      </c>
      <c r="M18" s="280">
        <f t="shared" si="28"/>
        <v>1</v>
      </c>
      <c r="N18" s="285">
        <f t="shared" si="29"/>
        <v>0.16666666666666666</v>
      </c>
      <c r="O18" s="31"/>
      <c r="P18" s="29">
        <f t="shared" si="30"/>
        <v>0</v>
      </c>
      <c r="Q18" s="31"/>
      <c r="R18" s="29">
        <f t="shared" si="31"/>
        <v>0</v>
      </c>
      <c r="S18" s="31"/>
      <c r="T18" s="29">
        <f t="shared" si="32"/>
        <v>0</v>
      </c>
      <c r="U18" s="1063"/>
      <c r="V18" s="1063"/>
      <c r="W18" s="1063"/>
      <c r="X18" s="1063"/>
      <c r="Y18" s="1063"/>
      <c r="Z18" s="1063"/>
      <c r="AA18" s="280">
        <f t="shared" si="33"/>
        <v>0</v>
      </c>
      <c r="AB18" s="285">
        <f t="shared" si="34"/>
        <v>0</v>
      </c>
      <c r="AC18" s="902">
        <v>1</v>
      </c>
      <c r="AD18" s="1063">
        <f t="shared" si="35"/>
        <v>0.5</v>
      </c>
    </row>
    <row r="19" spans="1:30" hidden="1" x14ac:dyDescent="0.25">
      <c r="A19" s="33" t="s">
        <v>133</v>
      </c>
      <c r="B19" s="132">
        <v>4</v>
      </c>
      <c r="C19" s="309"/>
      <c r="D19" s="1063">
        <f t="shared" si="23"/>
        <v>0</v>
      </c>
      <c r="E19" s="902"/>
      <c r="F19" s="1063">
        <f t="shared" si="24"/>
        <v>0</v>
      </c>
      <c r="G19" s="309">
        <v>4.5</v>
      </c>
      <c r="H19" s="29">
        <f t="shared" si="25"/>
        <v>1.125</v>
      </c>
      <c r="I19" s="309"/>
      <c r="J19" s="29">
        <f t="shared" si="26"/>
        <v>0</v>
      </c>
      <c r="K19" s="309"/>
      <c r="L19" s="29">
        <f>K19/$B19</f>
        <v>0</v>
      </c>
      <c r="M19" s="280">
        <f>SUM(G19,I19,K19)</f>
        <v>4.5</v>
      </c>
      <c r="N19" s="285">
        <f t="shared" si="29"/>
        <v>0.375</v>
      </c>
      <c r="O19" s="309"/>
      <c r="P19" s="29">
        <f>O19/$B19</f>
        <v>0</v>
      </c>
      <c r="Q19" s="309"/>
      <c r="R19" s="29">
        <f t="shared" si="31"/>
        <v>0</v>
      </c>
      <c r="S19" s="31"/>
      <c r="T19" s="29">
        <f t="shared" si="32"/>
        <v>0</v>
      </c>
      <c r="U19" s="1063"/>
      <c r="V19" s="1063"/>
      <c r="W19" s="1063"/>
      <c r="X19" s="1063"/>
      <c r="Y19" s="1063"/>
      <c r="Z19" s="1063"/>
      <c r="AA19" s="280">
        <f>SUM(O19,Q19,S19)</f>
        <v>0</v>
      </c>
      <c r="AB19" s="285">
        <f t="shared" si="34"/>
        <v>0</v>
      </c>
      <c r="AC19" s="309">
        <v>4.5</v>
      </c>
      <c r="AD19" s="1063">
        <f t="shared" si="35"/>
        <v>1.125</v>
      </c>
    </row>
    <row r="20" spans="1:30" hidden="1" x14ac:dyDescent="0.25">
      <c r="A20" s="33" t="s">
        <v>134</v>
      </c>
      <c r="B20" s="132">
        <v>1</v>
      </c>
      <c r="C20" s="902"/>
      <c r="D20" s="1063">
        <f t="shared" si="23"/>
        <v>0</v>
      </c>
      <c r="E20" s="309"/>
      <c r="F20" s="1063">
        <f t="shared" si="24"/>
        <v>0</v>
      </c>
      <c r="G20" s="902">
        <v>1</v>
      </c>
      <c r="H20" s="29">
        <f t="shared" si="25"/>
        <v>1</v>
      </c>
      <c r="I20" s="31"/>
      <c r="J20" s="29">
        <f t="shared" si="26"/>
        <v>0</v>
      </c>
      <c r="K20" s="31"/>
      <c r="L20" s="29">
        <f t="shared" si="27"/>
        <v>0</v>
      </c>
      <c r="M20" s="280">
        <f t="shared" ref="M20:M23" si="36">SUM(G20,I20,K20)</f>
        <v>1</v>
      </c>
      <c r="N20" s="285">
        <f t="shared" si="29"/>
        <v>0.33333333333333331</v>
      </c>
      <c r="O20" s="31"/>
      <c r="P20" s="29">
        <f t="shared" si="30"/>
        <v>0</v>
      </c>
      <c r="Q20" s="31"/>
      <c r="R20" s="29">
        <f t="shared" si="31"/>
        <v>0</v>
      </c>
      <c r="S20" s="913"/>
      <c r="T20" s="29">
        <f t="shared" si="32"/>
        <v>0</v>
      </c>
      <c r="U20" s="1063"/>
      <c r="V20" s="1063"/>
      <c r="W20" s="1063"/>
      <c r="X20" s="1063"/>
      <c r="Y20" s="1063"/>
      <c r="Z20" s="1063"/>
      <c r="AA20" s="280">
        <f t="shared" ref="AA20:AA23" si="37">SUM(O20,Q20,S20)</f>
        <v>0</v>
      </c>
      <c r="AB20" s="285">
        <f t="shared" si="34"/>
        <v>0</v>
      </c>
      <c r="AC20" s="902">
        <v>1</v>
      </c>
      <c r="AD20" s="1063">
        <f t="shared" si="35"/>
        <v>1</v>
      </c>
    </row>
    <row r="21" spans="1:30" hidden="1" x14ac:dyDescent="0.25">
      <c r="A21" s="33" t="s">
        <v>135</v>
      </c>
      <c r="B21" s="132">
        <v>2</v>
      </c>
      <c r="C21" s="309"/>
      <c r="D21" s="1063">
        <f t="shared" si="23"/>
        <v>0</v>
      </c>
      <c r="E21" s="309"/>
      <c r="F21" s="1063">
        <f t="shared" si="24"/>
        <v>0</v>
      </c>
      <c r="G21" s="913">
        <v>2</v>
      </c>
      <c r="H21" s="29">
        <f t="shared" si="25"/>
        <v>1</v>
      </c>
      <c r="I21" s="913"/>
      <c r="J21" s="29">
        <f t="shared" si="26"/>
        <v>0</v>
      </c>
      <c r="K21" s="913"/>
      <c r="L21" s="29">
        <f t="shared" si="27"/>
        <v>0</v>
      </c>
      <c r="M21" s="280">
        <f t="shared" si="36"/>
        <v>2</v>
      </c>
      <c r="N21" s="285">
        <f t="shared" si="29"/>
        <v>0.33333333333333331</v>
      </c>
      <c r="O21" s="913"/>
      <c r="P21" s="29">
        <f t="shared" si="30"/>
        <v>0</v>
      </c>
      <c r="Q21" s="913"/>
      <c r="R21" s="29">
        <f t="shared" si="31"/>
        <v>0</v>
      </c>
      <c r="S21" s="913"/>
      <c r="T21" s="29">
        <f t="shared" si="32"/>
        <v>0</v>
      </c>
      <c r="U21" s="1063"/>
      <c r="V21" s="1063"/>
      <c r="W21" s="1063"/>
      <c r="X21" s="1063"/>
      <c r="Y21" s="1063"/>
      <c r="Z21" s="1063"/>
      <c r="AA21" s="280">
        <f t="shared" si="37"/>
        <v>0</v>
      </c>
      <c r="AB21" s="285">
        <f t="shared" si="34"/>
        <v>0</v>
      </c>
      <c r="AC21" s="309">
        <v>2</v>
      </c>
      <c r="AD21" s="1063">
        <f t="shared" si="35"/>
        <v>1</v>
      </c>
    </row>
    <row r="22" spans="1:30" ht="15.75" hidden="1" thickBot="1" x14ac:dyDescent="0.3">
      <c r="A22" s="58" t="s">
        <v>136</v>
      </c>
      <c r="B22" s="133">
        <v>1</v>
      </c>
      <c r="C22" s="905"/>
      <c r="D22" s="1064">
        <f t="shared" si="23"/>
        <v>0</v>
      </c>
      <c r="E22" s="905"/>
      <c r="F22" s="1064">
        <f t="shared" si="24"/>
        <v>0</v>
      </c>
      <c r="G22" s="905">
        <v>1</v>
      </c>
      <c r="H22" s="48">
        <f t="shared" si="25"/>
        <v>1</v>
      </c>
      <c r="I22" s="59"/>
      <c r="J22" s="48">
        <f t="shared" si="26"/>
        <v>0</v>
      </c>
      <c r="K22" s="59"/>
      <c r="L22" s="48">
        <f t="shared" si="27"/>
        <v>0</v>
      </c>
      <c r="M22" s="286">
        <f t="shared" si="36"/>
        <v>1</v>
      </c>
      <c r="N22" s="287">
        <f t="shared" si="29"/>
        <v>0.33333333333333331</v>
      </c>
      <c r="O22" s="59"/>
      <c r="P22" s="48">
        <f t="shared" si="30"/>
        <v>0</v>
      </c>
      <c r="Q22" s="59"/>
      <c r="R22" s="48">
        <f t="shared" si="31"/>
        <v>0</v>
      </c>
      <c r="S22" s="59"/>
      <c r="T22" s="48">
        <f t="shared" si="32"/>
        <v>0</v>
      </c>
      <c r="U22" s="1064"/>
      <c r="V22" s="1064"/>
      <c r="W22" s="1064"/>
      <c r="X22" s="1064"/>
      <c r="Y22" s="1064"/>
      <c r="Z22" s="1064"/>
      <c r="AA22" s="286">
        <f t="shared" si="37"/>
        <v>0</v>
      </c>
      <c r="AB22" s="287">
        <f t="shared" si="34"/>
        <v>0</v>
      </c>
      <c r="AC22" s="905">
        <v>1</v>
      </c>
      <c r="AD22" s="1064">
        <f t="shared" si="35"/>
        <v>1</v>
      </c>
    </row>
    <row r="23" spans="1:30" ht="15.75" hidden="1" thickBot="1" x14ac:dyDescent="0.3">
      <c r="A23" s="6" t="s">
        <v>7</v>
      </c>
      <c r="B23" s="7">
        <f>SUM(B13:B22)</f>
        <v>23</v>
      </c>
      <c r="C23" s="8">
        <f t="shared" ref="C23" si="38">SUM(C13:C22)</f>
        <v>0</v>
      </c>
      <c r="D23" s="1029">
        <f t="shared" si="23"/>
        <v>0</v>
      </c>
      <c r="E23" s="8">
        <f t="shared" ref="E23" si="39">SUM(E13:E22)</f>
        <v>0</v>
      </c>
      <c r="F23" s="1029">
        <f t="shared" si="24"/>
        <v>0</v>
      </c>
      <c r="G23" s="8">
        <f>SUM(G13:G22)</f>
        <v>22.66</v>
      </c>
      <c r="H23" s="22">
        <f t="shared" si="25"/>
        <v>0.98521739130434782</v>
      </c>
      <c r="I23" s="8">
        <f>SUM(I13:I22)</f>
        <v>0</v>
      </c>
      <c r="J23" s="22">
        <f t="shared" si="26"/>
        <v>0</v>
      </c>
      <c r="K23" s="8">
        <f>SUM(K13:K22)</f>
        <v>0</v>
      </c>
      <c r="L23" s="22">
        <f t="shared" si="27"/>
        <v>0</v>
      </c>
      <c r="M23" s="106">
        <f t="shared" si="36"/>
        <v>22.66</v>
      </c>
      <c r="N23" s="842">
        <f t="shared" si="29"/>
        <v>0.32840579710144929</v>
      </c>
      <c r="O23" s="8">
        <f>SUM(O13:O22)</f>
        <v>0</v>
      </c>
      <c r="P23" s="22">
        <f t="shared" si="30"/>
        <v>0</v>
      </c>
      <c r="Q23" s="8">
        <f t="shared" ref="Q23" si="40">SUM(Q13:Q22)</f>
        <v>0</v>
      </c>
      <c r="R23" s="119">
        <f t="shared" si="31"/>
        <v>0</v>
      </c>
      <c r="S23" s="8">
        <f t="shared" ref="S23" si="41">SUM(S13:S22)</f>
        <v>0</v>
      </c>
      <c r="T23" s="119">
        <f t="shared" si="32"/>
        <v>0</v>
      </c>
      <c r="U23" s="1029"/>
      <c r="V23" s="1029"/>
      <c r="W23" s="1029"/>
      <c r="X23" s="1029"/>
      <c r="Y23" s="1029"/>
      <c r="Z23" s="1029"/>
      <c r="AA23" s="106">
        <f t="shared" si="37"/>
        <v>0</v>
      </c>
      <c r="AB23" s="107">
        <f t="shared" si="34"/>
        <v>0</v>
      </c>
      <c r="AC23" s="8">
        <f>SUM(AC13:AC22)</f>
        <v>22.66</v>
      </c>
      <c r="AD23" s="1029">
        <f t="shared" si="35"/>
        <v>0.98521739130434782</v>
      </c>
    </row>
  </sheetData>
  <mergeCells count="4">
    <mergeCell ref="A2:Q2"/>
    <mergeCell ref="A3:Q3"/>
    <mergeCell ref="A11:AB11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AF38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9.42578125" bestFit="1" customWidth="1"/>
    <col min="3" max="3" width="9" bestFit="1" customWidth="1"/>
    <col min="4" max="4" width="7.5703125" bestFit="1" customWidth="1"/>
    <col min="5" max="5" width="7.28515625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1406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8" max="28" width="7.5703125" bestFit="1" customWidth="1"/>
    <col min="29" max="29" width="7.7109375" bestFit="1" customWidth="1"/>
    <col min="30" max="30" width="7.5703125" bestFit="1" customWidth="1"/>
    <col min="31" max="31" width="9.5703125" hidden="1" customWidth="1"/>
    <col min="32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  <c r="AE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  <c r="AE3" s="1"/>
    </row>
    <row r="5" spans="1:32" ht="15.75" x14ac:dyDescent="0.25">
      <c r="A5" s="1402" t="s">
        <v>506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35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9" t="s">
        <v>27</v>
      </c>
      <c r="B7" s="69">
        <v>6000</v>
      </c>
      <c r="C7" s="890">
        <v>6010</v>
      </c>
      <c r="D7" s="1049">
        <f t="shared" ref="D7:D16" si="0">C7/$B7</f>
        <v>1.0016666666666667</v>
      </c>
      <c r="E7" s="890">
        <v>5989</v>
      </c>
      <c r="F7" s="1049">
        <f t="shared" ref="F7:F16" si="1">E7/$B7</f>
        <v>0.99816666666666665</v>
      </c>
      <c r="G7" s="890">
        <v>6300</v>
      </c>
      <c r="H7" s="70">
        <f>G7/$B7</f>
        <v>1.05</v>
      </c>
      <c r="I7" s="890">
        <v>6048</v>
      </c>
      <c r="J7" s="70">
        <f t="shared" ref="J7:J16" si="2">I7/$B7</f>
        <v>1.008</v>
      </c>
      <c r="K7" s="890">
        <v>6215</v>
      </c>
      <c r="L7" s="78">
        <f t="shared" ref="L7" si="3">K7/$B7</f>
        <v>1.0358333333333334</v>
      </c>
      <c r="M7" s="101">
        <f t="shared" ref="M7:M16" si="4">SUM(G7,I7,K7)</f>
        <v>18563</v>
      </c>
      <c r="N7" s="102">
        <f>M7/($B7*3)</f>
        <v>1.0312777777777777</v>
      </c>
      <c r="O7" s="890">
        <v>5784</v>
      </c>
      <c r="P7" s="70">
        <f t="shared" ref="P7" si="5">O7/$B7</f>
        <v>0.96399999999999997</v>
      </c>
      <c r="Q7" s="890">
        <v>6109</v>
      </c>
      <c r="R7" s="70">
        <f t="shared" ref="R7:R16" si="6">Q7/$B7</f>
        <v>1.0181666666666667</v>
      </c>
      <c r="S7" s="890">
        <v>5045</v>
      </c>
      <c r="T7" s="70">
        <f t="shared" ref="T7:T16" si="7">S7/$B7</f>
        <v>0.84083333333333332</v>
      </c>
      <c r="U7" s="101">
        <f>SUM(O7,Q7,S7)</f>
        <v>16938</v>
      </c>
      <c r="V7" s="102">
        <f>U7/($B7*3)</f>
        <v>0.94099999999999995</v>
      </c>
      <c r="W7" s="890">
        <v>4929</v>
      </c>
      <c r="X7" s="70">
        <f t="shared" ref="X7:X16" si="8">W7/$B7</f>
        <v>0.82150000000000001</v>
      </c>
      <c r="Y7" s="890">
        <v>5581</v>
      </c>
      <c r="Z7" s="70">
        <f t="shared" ref="Z7:AB16" si="9">Y7/$B7</f>
        <v>0.9301666666666667</v>
      </c>
      <c r="AA7" s="890">
        <v>5651</v>
      </c>
      <c r="AB7" s="70">
        <f t="shared" si="9"/>
        <v>0.9418333333333333</v>
      </c>
      <c r="AC7" s="890">
        <v>5795</v>
      </c>
      <c r="AD7" s="1049">
        <f>AC7/$B7</f>
        <v>0.96583333333333332</v>
      </c>
      <c r="AE7" s="101">
        <f>SUM(O7,Q7,S7)</f>
        <v>16938</v>
      </c>
      <c r="AF7" s="102">
        <f>AE7/($B7*3)</f>
        <v>0.94099999999999995</v>
      </c>
    </row>
    <row r="8" spans="1:32" x14ac:dyDescent="0.25">
      <c r="A8" s="2" t="s">
        <v>28</v>
      </c>
      <c r="B8" s="3">
        <v>2080</v>
      </c>
      <c r="C8" s="1336">
        <v>1906</v>
      </c>
      <c r="D8" s="1337">
        <f t="shared" si="0"/>
        <v>0.91634615384615381</v>
      </c>
      <c r="E8" s="1336">
        <v>1762</v>
      </c>
      <c r="F8" s="1337">
        <f t="shared" si="1"/>
        <v>0.8471153846153846</v>
      </c>
      <c r="G8" s="891">
        <v>1540</v>
      </c>
      <c r="H8" s="72">
        <f t="shared" ref="H8:H15" si="10">G8/$B8</f>
        <v>0.74038461538461542</v>
      </c>
      <c r="I8" s="891">
        <v>1493</v>
      </c>
      <c r="J8" s="72">
        <f t="shared" si="2"/>
        <v>0.71778846153846154</v>
      </c>
      <c r="K8" s="891">
        <v>1929</v>
      </c>
      <c r="L8" s="72">
        <f t="shared" ref="L8" si="11">K8/$B8</f>
        <v>0.92740384615384619</v>
      </c>
      <c r="M8" s="103">
        <f t="shared" si="4"/>
        <v>4962</v>
      </c>
      <c r="N8" s="273">
        <f t="shared" ref="N8:N16" si="12">M8/($B8*3)</f>
        <v>0.79519230769230764</v>
      </c>
      <c r="O8" s="891">
        <v>1625</v>
      </c>
      <c r="P8" s="72">
        <f t="shared" ref="P8" si="13">O8/$B8</f>
        <v>0.78125</v>
      </c>
      <c r="Q8" s="891">
        <v>2303</v>
      </c>
      <c r="R8" s="72">
        <f t="shared" si="6"/>
        <v>1.1072115384615384</v>
      </c>
      <c r="S8" s="891">
        <v>2037</v>
      </c>
      <c r="T8" s="72">
        <f t="shared" si="7"/>
        <v>0.97932692307692304</v>
      </c>
      <c r="U8" s="103">
        <f t="shared" ref="U8:U15" si="14">SUM(O8,Q8,S8)</f>
        <v>5965</v>
      </c>
      <c r="V8" s="273">
        <f t="shared" ref="V8:V16" si="15">U8/($B8*3)</f>
        <v>0.95592948717948723</v>
      </c>
      <c r="W8" s="891">
        <v>2195</v>
      </c>
      <c r="X8" s="72">
        <f t="shared" si="8"/>
        <v>1.0552884615384615</v>
      </c>
      <c r="Y8" s="891">
        <v>2383</v>
      </c>
      <c r="Z8" s="72">
        <f t="shared" si="9"/>
        <v>1.145673076923077</v>
      </c>
      <c r="AA8" s="898">
        <v>2190</v>
      </c>
      <c r="AB8" s="72">
        <f t="shared" si="9"/>
        <v>1.0528846153846154</v>
      </c>
      <c r="AC8" s="1285">
        <v>2091</v>
      </c>
      <c r="AD8" s="1281">
        <f t="shared" ref="AD8:AD15" si="16">AC8/$B8</f>
        <v>1.0052884615384616</v>
      </c>
      <c r="AE8" s="103">
        <f t="shared" ref="AE8:AE15" si="17">SUM(O8,Q8,S8)</f>
        <v>5965</v>
      </c>
      <c r="AF8" s="273">
        <f t="shared" ref="AF8:AF16" si="18">AE8/($B8*3)</f>
        <v>0.95592948717948723</v>
      </c>
    </row>
    <row r="9" spans="1:32" x14ac:dyDescent="0.25">
      <c r="A9" s="2" t="s">
        <v>29</v>
      </c>
      <c r="B9" s="3">
        <v>780</v>
      </c>
      <c r="C9" s="1336">
        <v>824</v>
      </c>
      <c r="D9" s="1337">
        <f t="shared" si="0"/>
        <v>1.0564102564102564</v>
      </c>
      <c r="E9" s="1336">
        <v>913</v>
      </c>
      <c r="F9" s="1337">
        <f t="shared" si="1"/>
        <v>1.1705128205128206</v>
      </c>
      <c r="G9" s="891">
        <v>828</v>
      </c>
      <c r="H9" s="72">
        <f t="shared" si="10"/>
        <v>1.0615384615384615</v>
      </c>
      <c r="I9" s="891">
        <v>667</v>
      </c>
      <c r="J9" s="72">
        <f t="shared" si="2"/>
        <v>0.85512820512820509</v>
      </c>
      <c r="K9" s="891">
        <v>949</v>
      </c>
      <c r="L9" s="72">
        <f t="shared" ref="L9" si="19">K9/$B9</f>
        <v>1.2166666666666666</v>
      </c>
      <c r="M9" s="103">
        <f t="shared" si="4"/>
        <v>2444</v>
      </c>
      <c r="N9" s="273">
        <f t="shared" si="12"/>
        <v>1.0444444444444445</v>
      </c>
      <c r="O9" s="891">
        <v>873</v>
      </c>
      <c r="P9" s="72">
        <f t="shared" ref="P9" si="20">O9/$B9</f>
        <v>1.1192307692307693</v>
      </c>
      <c r="Q9" s="891">
        <v>898</v>
      </c>
      <c r="R9" s="72">
        <f t="shared" si="6"/>
        <v>1.1512820512820512</v>
      </c>
      <c r="S9" s="891">
        <v>1229</v>
      </c>
      <c r="T9" s="72">
        <f t="shared" si="7"/>
        <v>1.5756410256410256</v>
      </c>
      <c r="U9" s="103">
        <f t="shared" si="14"/>
        <v>3000</v>
      </c>
      <c r="V9" s="273">
        <f t="shared" si="15"/>
        <v>1.2820512820512822</v>
      </c>
      <c r="W9" s="898">
        <v>1006</v>
      </c>
      <c r="X9" s="72">
        <f t="shared" si="8"/>
        <v>1.2897435897435898</v>
      </c>
      <c r="Y9" s="891">
        <v>901</v>
      </c>
      <c r="Z9" s="72">
        <f t="shared" si="9"/>
        <v>1.155128205128205</v>
      </c>
      <c r="AA9" s="891">
        <v>890</v>
      </c>
      <c r="AB9" s="72">
        <f t="shared" si="9"/>
        <v>1.141025641025641</v>
      </c>
      <c r="AC9" s="1285">
        <v>713</v>
      </c>
      <c r="AD9" s="1281">
        <f t="shared" si="16"/>
        <v>0.91410256410256407</v>
      </c>
      <c r="AE9" s="103">
        <f t="shared" si="17"/>
        <v>3000</v>
      </c>
      <c r="AF9" s="273">
        <f t="shared" si="18"/>
        <v>1.2820512820512822</v>
      </c>
    </row>
    <row r="10" spans="1:32" x14ac:dyDescent="0.25">
      <c r="A10" s="2" t="s">
        <v>8</v>
      </c>
      <c r="B10" s="3">
        <v>816</v>
      </c>
      <c r="C10" s="1336">
        <v>1058</v>
      </c>
      <c r="D10" s="1337">
        <f t="shared" si="0"/>
        <v>1.2965686274509804</v>
      </c>
      <c r="E10" s="1336">
        <v>629</v>
      </c>
      <c r="F10" s="1337">
        <f t="shared" si="1"/>
        <v>0.77083333333333337</v>
      </c>
      <c r="G10" s="891">
        <v>991</v>
      </c>
      <c r="H10" s="72">
        <f t="shared" si="10"/>
        <v>1.2144607843137254</v>
      </c>
      <c r="I10" s="891">
        <v>812</v>
      </c>
      <c r="J10" s="72">
        <f t="shared" si="2"/>
        <v>0.99509803921568629</v>
      </c>
      <c r="K10" s="891">
        <v>1005</v>
      </c>
      <c r="L10" s="72">
        <f t="shared" ref="L10" si="21">K10/$B10</f>
        <v>1.2316176470588236</v>
      </c>
      <c r="M10" s="103">
        <f t="shared" si="4"/>
        <v>2808</v>
      </c>
      <c r="N10" s="273">
        <f t="shared" si="12"/>
        <v>1.1470588235294117</v>
      </c>
      <c r="O10" s="891">
        <v>916</v>
      </c>
      <c r="P10" s="72">
        <f t="shared" ref="P10" si="22">O10/$B10</f>
        <v>1.1225490196078431</v>
      </c>
      <c r="Q10" s="891">
        <v>778</v>
      </c>
      <c r="R10" s="72">
        <f t="shared" si="6"/>
        <v>0.95343137254901966</v>
      </c>
      <c r="S10" s="891">
        <v>729</v>
      </c>
      <c r="T10" s="72">
        <f t="shared" si="7"/>
        <v>0.89338235294117652</v>
      </c>
      <c r="U10" s="103">
        <f t="shared" si="14"/>
        <v>2423</v>
      </c>
      <c r="V10" s="273">
        <f t="shared" si="15"/>
        <v>0.98978758169934644</v>
      </c>
      <c r="W10" s="891">
        <v>498</v>
      </c>
      <c r="X10" s="72">
        <f t="shared" si="8"/>
        <v>0.61029411764705888</v>
      </c>
      <c r="Y10" s="891">
        <v>437</v>
      </c>
      <c r="Z10" s="72">
        <f t="shared" si="9"/>
        <v>0.53553921568627449</v>
      </c>
      <c r="AA10" s="891">
        <v>403</v>
      </c>
      <c r="AB10" s="72">
        <f t="shared" si="9"/>
        <v>0.49387254901960786</v>
      </c>
      <c r="AC10" s="1285">
        <v>649</v>
      </c>
      <c r="AD10" s="1281">
        <f t="shared" si="16"/>
        <v>0.79534313725490191</v>
      </c>
      <c r="AE10" s="103">
        <f t="shared" si="17"/>
        <v>2423</v>
      </c>
      <c r="AF10" s="273">
        <f t="shared" si="18"/>
        <v>0.98978758169934644</v>
      </c>
    </row>
    <row r="11" spans="1:32" x14ac:dyDescent="0.25">
      <c r="A11" s="2" t="s">
        <v>9</v>
      </c>
      <c r="B11" s="3">
        <v>2616</v>
      </c>
      <c r="C11" s="1336">
        <v>3848</v>
      </c>
      <c r="D11" s="1337">
        <f t="shared" si="0"/>
        <v>1.4709480122324159</v>
      </c>
      <c r="E11" s="1336">
        <v>2231</v>
      </c>
      <c r="F11" s="1337">
        <f t="shared" si="1"/>
        <v>0.85282874617737003</v>
      </c>
      <c r="G11" s="891">
        <v>3270</v>
      </c>
      <c r="H11" s="72">
        <f t="shared" si="10"/>
        <v>1.25</v>
      </c>
      <c r="I11" s="891">
        <v>2471</v>
      </c>
      <c r="J11" s="72">
        <f t="shared" si="2"/>
        <v>0.94457186544342508</v>
      </c>
      <c r="K11" s="891">
        <v>3330</v>
      </c>
      <c r="L11" s="72">
        <f t="shared" ref="L11" si="23">K11/$B11</f>
        <v>1.2729357798165137</v>
      </c>
      <c r="M11" s="103">
        <f t="shared" si="4"/>
        <v>9071</v>
      </c>
      <c r="N11" s="273">
        <f t="shared" si="12"/>
        <v>1.155835881753313</v>
      </c>
      <c r="O11" s="891">
        <v>3306</v>
      </c>
      <c r="P11" s="72">
        <f t="shared" ref="P11" si="24">O11/$B11</f>
        <v>1.2637614678899083</v>
      </c>
      <c r="Q11" s="891">
        <v>2544</v>
      </c>
      <c r="R11" s="72">
        <f t="shared" si="6"/>
        <v>0.97247706422018354</v>
      </c>
      <c r="S11" s="891">
        <v>2018</v>
      </c>
      <c r="T11" s="72">
        <f t="shared" si="7"/>
        <v>0.7714067278287462</v>
      </c>
      <c r="U11" s="103">
        <f t="shared" si="14"/>
        <v>7868</v>
      </c>
      <c r="V11" s="273">
        <f t="shared" si="15"/>
        <v>1.0025484199796126</v>
      </c>
      <c r="W11" s="891">
        <v>1459</v>
      </c>
      <c r="X11" s="72">
        <f t="shared" si="8"/>
        <v>0.55772171253822633</v>
      </c>
      <c r="Y11" s="891">
        <v>1084</v>
      </c>
      <c r="Z11" s="72">
        <f t="shared" si="9"/>
        <v>0.41437308868501527</v>
      </c>
      <c r="AA11" s="891">
        <v>1200</v>
      </c>
      <c r="AB11" s="72">
        <f t="shared" si="9"/>
        <v>0.45871559633027525</v>
      </c>
      <c r="AC11" s="1285">
        <v>1993</v>
      </c>
      <c r="AD11" s="1281">
        <f t="shared" si="16"/>
        <v>0.76185015290519875</v>
      </c>
      <c r="AE11" s="103">
        <f t="shared" si="17"/>
        <v>7868</v>
      </c>
      <c r="AF11" s="273">
        <f t="shared" si="18"/>
        <v>1.0025484199796126</v>
      </c>
    </row>
    <row r="12" spans="1:32" x14ac:dyDescent="0.25">
      <c r="A12" s="2" t="s">
        <v>10</v>
      </c>
      <c r="B12" s="3">
        <v>526</v>
      </c>
      <c r="C12" s="1336">
        <v>463</v>
      </c>
      <c r="D12" s="1337">
        <f t="shared" si="0"/>
        <v>0.88022813688212931</v>
      </c>
      <c r="E12" s="1336">
        <v>455</v>
      </c>
      <c r="F12" s="1337">
        <f t="shared" si="1"/>
        <v>0.86501901140684412</v>
      </c>
      <c r="G12" s="891">
        <v>535</v>
      </c>
      <c r="H12" s="72">
        <f t="shared" si="10"/>
        <v>1.0171102661596958</v>
      </c>
      <c r="I12" s="891">
        <v>426</v>
      </c>
      <c r="J12" s="72">
        <f t="shared" si="2"/>
        <v>0.8098859315589354</v>
      </c>
      <c r="K12" s="891">
        <v>506</v>
      </c>
      <c r="L12" s="72">
        <f t="shared" ref="L12" si="25">K12/$B12</f>
        <v>0.96197718631178708</v>
      </c>
      <c r="M12" s="103">
        <f t="shared" si="4"/>
        <v>1467</v>
      </c>
      <c r="N12" s="273">
        <f t="shared" si="12"/>
        <v>0.92965779467680609</v>
      </c>
      <c r="O12" s="891">
        <v>403</v>
      </c>
      <c r="P12" s="72">
        <f t="shared" ref="P12" si="26">O12/$B12</f>
        <v>0.76615969581749055</v>
      </c>
      <c r="Q12" s="891">
        <v>511</v>
      </c>
      <c r="R12" s="72">
        <f t="shared" si="6"/>
        <v>0.97148288973384034</v>
      </c>
      <c r="S12" s="891">
        <v>601</v>
      </c>
      <c r="T12" s="72">
        <f t="shared" si="7"/>
        <v>1.1425855513307985</v>
      </c>
      <c r="U12" s="103">
        <f t="shared" si="14"/>
        <v>1515</v>
      </c>
      <c r="V12" s="273">
        <f t="shared" si="15"/>
        <v>0.96007604562737647</v>
      </c>
      <c r="W12" s="891">
        <v>531</v>
      </c>
      <c r="X12" s="72">
        <f t="shared" si="8"/>
        <v>1.0095057034220531</v>
      </c>
      <c r="Y12" s="891">
        <v>201</v>
      </c>
      <c r="Z12" s="72">
        <f t="shared" si="9"/>
        <v>0.38212927756653992</v>
      </c>
      <c r="AA12" s="891">
        <v>404</v>
      </c>
      <c r="AB12" s="72">
        <f t="shared" si="9"/>
        <v>0.76806083650190116</v>
      </c>
      <c r="AC12" s="1285">
        <v>455</v>
      </c>
      <c r="AD12" s="1281">
        <f t="shared" si="16"/>
        <v>0.86501901140684412</v>
      </c>
      <c r="AE12" s="103">
        <f t="shared" si="17"/>
        <v>1515</v>
      </c>
      <c r="AF12" s="273">
        <f t="shared" si="18"/>
        <v>0.96007604562737647</v>
      </c>
    </row>
    <row r="13" spans="1:32" x14ac:dyDescent="0.25">
      <c r="A13" s="2" t="s">
        <v>42</v>
      </c>
      <c r="B13" s="3">
        <v>526</v>
      </c>
      <c r="C13" s="1336">
        <v>420</v>
      </c>
      <c r="D13" s="1337">
        <f t="shared" si="0"/>
        <v>0.79847908745247154</v>
      </c>
      <c r="E13" s="1336">
        <v>312</v>
      </c>
      <c r="F13" s="1337">
        <f t="shared" si="1"/>
        <v>0.59315589353612164</v>
      </c>
      <c r="G13" s="891">
        <v>417</v>
      </c>
      <c r="H13" s="72">
        <f t="shared" si="10"/>
        <v>0.79277566539923949</v>
      </c>
      <c r="I13" s="891">
        <v>302</v>
      </c>
      <c r="J13" s="72">
        <f t="shared" si="2"/>
        <v>0.57414448669201523</v>
      </c>
      <c r="K13" s="891">
        <v>434</v>
      </c>
      <c r="L13" s="72">
        <f t="shared" ref="L13" si="27">K13/$B13</f>
        <v>0.82509505703422048</v>
      </c>
      <c r="M13" s="103">
        <f t="shared" si="4"/>
        <v>1153</v>
      </c>
      <c r="N13" s="273">
        <f t="shared" si="12"/>
        <v>0.73067173637515848</v>
      </c>
      <c r="O13" s="891">
        <v>396</v>
      </c>
      <c r="P13" s="72">
        <f t="shared" ref="P13" si="28">O13/$B13</f>
        <v>0.75285171102661597</v>
      </c>
      <c r="Q13" s="891">
        <v>235</v>
      </c>
      <c r="R13" s="72">
        <f t="shared" si="6"/>
        <v>0.44676806083650189</v>
      </c>
      <c r="S13" s="891">
        <v>423</v>
      </c>
      <c r="T13" s="72">
        <f t="shared" si="7"/>
        <v>0.80418250950570347</v>
      </c>
      <c r="U13" s="103">
        <f t="shared" si="14"/>
        <v>1054</v>
      </c>
      <c r="V13" s="273">
        <f t="shared" si="15"/>
        <v>0.66793409378960711</v>
      </c>
      <c r="W13" s="891">
        <v>364</v>
      </c>
      <c r="X13" s="72">
        <f t="shared" si="8"/>
        <v>0.69201520912547532</v>
      </c>
      <c r="Y13" s="891">
        <v>212</v>
      </c>
      <c r="Z13" s="72">
        <f t="shared" si="9"/>
        <v>0.40304182509505704</v>
      </c>
      <c r="AA13" s="891">
        <v>287</v>
      </c>
      <c r="AB13" s="72">
        <f t="shared" si="9"/>
        <v>0.54562737642585546</v>
      </c>
      <c r="AC13" s="1285">
        <v>275</v>
      </c>
      <c r="AD13" s="1281">
        <f t="shared" si="16"/>
        <v>0.52281368821292773</v>
      </c>
      <c r="AE13" s="103">
        <f t="shared" si="17"/>
        <v>1054</v>
      </c>
      <c r="AF13" s="273">
        <f t="shared" si="18"/>
        <v>0.66793409378960711</v>
      </c>
    </row>
    <row r="14" spans="1:32" x14ac:dyDescent="0.25">
      <c r="A14" s="2" t="s">
        <v>12</v>
      </c>
      <c r="B14" s="3">
        <v>250</v>
      </c>
      <c r="C14" s="1336">
        <v>341</v>
      </c>
      <c r="D14" s="1337">
        <f t="shared" si="0"/>
        <v>1.3640000000000001</v>
      </c>
      <c r="E14" s="1336">
        <v>265</v>
      </c>
      <c r="F14" s="1337">
        <f t="shared" si="1"/>
        <v>1.06</v>
      </c>
      <c r="G14" s="892">
        <v>337</v>
      </c>
      <c r="H14" s="72">
        <f t="shared" si="10"/>
        <v>1.3480000000000001</v>
      </c>
      <c r="I14" s="892">
        <v>266</v>
      </c>
      <c r="J14" s="72">
        <f t="shared" si="2"/>
        <v>1.0640000000000001</v>
      </c>
      <c r="K14" s="892">
        <v>357</v>
      </c>
      <c r="L14" s="72">
        <f t="shared" ref="L14" si="29">K14/$B14</f>
        <v>1.4279999999999999</v>
      </c>
      <c r="M14" s="103">
        <f t="shared" si="4"/>
        <v>960</v>
      </c>
      <c r="N14" s="273">
        <f t="shared" si="12"/>
        <v>1.28</v>
      </c>
      <c r="O14" s="892">
        <v>189</v>
      </c>
      <c r="P14" s="72">
        <f t="shared" ref="P14" si="30">O14/$B14</f>
        <v>0.75600000000000001</v>
      </c>
      <c r="Q14" s="892">
        <v>319</v>
      </c>
      <c r="R14" s="72">
        <f t="shared" si="6"/>
        <v>1.276</v>
      </c>
      <c r="S14" s="892">
        <v>328</v>
      </c>
      <c r="T14" s="72">
        <f t="shared" si="7"/>
        <v>1.3120000000000001</v>
      </c>
      <c r="U14" s="103">
        <f t="shared" si="14"/>
        <v>836</v>
      </c>
      <c r="V14" s="273">
        <f t="shared" si="15"/>
        <v>1.1146666666666667</v>
      </c>
      <c r="W14" s="892">
        <v>162</v>
      </c>
      <c r="X14" s="72">
        <f t="shared" si="8"/>
        <v>0.64800000000000002</v>
      </c>
      <c r="Y14" s="892">
        <v>252</v>
      </c>
      <c r="Z14" s="72">
        <f t="shared" si="9"/>
        <v>1.008</v>
      </c>
      <c r="AA14" s="892">
        <v>296</v>
      </c>
      <c r="AB14" s="72">
        <f t="shared" si="9"/>
        <v>1.1839999999999999</v>
      </c>
      <c r="AC14" s="1286">
        <v>259</v>
      </c>
      <c r="AD14" s="1281">
        <f t="shared" si="16"/>
        <v>1.036</v>
      </c>
      <c r="AE14" s="103">
        <f t="shared" si="17"/>
        <v>836</v>
      </c>
      <c r="AF14" s="273">
        <f t="shared" si="18"/>
        <v>1.1146666666666667</v>
      </c>
    </row>
    <row r="15" spans="1:32" ht="15.75" thickBot="1" x14ac:dyDescent="0.3">
      <c r="A15" s="85" t="s">
        <v>13</v>
      </c>
      <c r="B15" s="131">
        <v>526</v>
      </c>
      <c r="C15" s="1338">
        <v>286</v>
      </c>
      <c r="D15" s="1339">
        <f t="shared" si="0"/>
        <v>0.54372623574144485</v>
      </c>
      <c r="E15" s="1338">
        <v>510</v>
      </c>
      <c r="F15" s="1339">
        <f t="shared" si="1"/>
        <v>0.96958174904942962</v>
      </c>
      <c r="G15" s="893">
        <v>639</v>
      </c>
      <c r="H15" s="507">
        <f t="shared" si="10"/>
        <v>1.2148288973384029</v>
      </c>
      <c r="I15" s="893">
        <v>426</v>
      </c>
      <c r="J15" s="507">
        <f t="shared" si="2"/>
        <v>0.8098859315589354</v>
      </c>
      <c r="K15" s="893">
        <v>415</v>
      </c>
      <c r="L15" s="507">
        <f t="shared" ref="L15" si="31">K15/$B15</f>
        <v>0.78897338403041828</v>
      </c>
      <c r="M15" s="201">
        <f t="shared" si="4"/>
        <v>1480</v>
      </c>
      <c r="N15" s="508">
        <f t="shared" si="12"/>
        <v>0.93789607097591887</v>
      </c>
      <c r="O15" s="893">
        <v>464</v>
      </c>
      <c r="P15" s="507">
        <f t="shared" ref="P15" si="32">O15/$B15</f>
        <v>0.88212927756653992</v>
      </c>
      <c r="Q15" s="893">
        <v>473</v>
      </c>
      <c r="R15" s="507">
        <f t="shared" si="6"/>
        <v>0.89923954372623571</v>
      </c>
      <c r="S15" s="893">
        <v>489</v>
      </c>
      <c r="T15" s="507">
        <f t="shared" si="7"/>
        <v>0.92965779467680609</v>
      </c>
      <c r="U15" s="201">
        <f t="shared" si="14"/>
        <v>1426</v>
      </c>
      <c r="V15" s="508">
        <f t="shared" si="15"/>
        <v>0.90367553865652728</v>
      </c>
      <c r="W15" s="893">
        <v>511</v>
      </c>
      <c r="X15" s="507">
        <f t="shared" si="8"/>
        <v>0.97148288973384034</v>
      </c>
      <c r="Y15" s="893">
        <v>359</v>
      </c>
      <c r="Z15" s="507">
        <f t="shared" si="9"/>
        <v>0.68250950570342206</v>
      </c>
      <c r="AA15" s="1229">
        <v>389</v>
      </c>
      <c r="AB15" s="507">
        <f t="shared" si="9"/>
        <v>0.73954372623574149</v>
      </c>
      <c r="AC15" s="1287">
        <v>510</v>
      </c>
      <c r="AD15" s="1282">
        <f t="shared" si="16"/>
        <v>0.96958174904942962</v>
      </c>
      <c r="AE15" s="201">
        <f t="shared" si="17"/>
        <v>1426</v>
      </c>
      <c r="AF15" s="508">
        <f t="shared" si="18"/>
        <v>0.90367553865652728</v>
      </c>
    </row>
    <row r="16" spans="1:32" ht="15.75" thickBot="1" x14ac:dyDescent="0.3">
      <c r="A16" s="516" t="s">
        <v>7</v>
      </c>
      <c r="B16" s="517">
        <f>SUM(B7:B15)</f>
        <v>14120</v>
      </c>
      <c r="C16" s="518">
        <f>SUM(C7:C15)</f>
        <v>15156</v>
      </c>
      <c r="D16" s="519">
        <f t="shared" si="0"/>
        <v>1.0733711048158641</v>
      </c>
      <c r="E16" s="518">
        <f>SUM(E7:E15)</f>
        <v>13066</v>
      </c>
      <c r="F16" s="519">
        <f t="shared" si="1"/>
        <v>0.92535410764872517</v>
      </c>
      <c r="G16" s="518">
        <f>SUM(G7:G15)</f>
        <v>14857</v>
      </c>
      <c r="H16" s="519">
        <f>G16/$B16</f>
        <v>1.0521954674220964</v>
      </c>
      <c r="I16" s="518">
        <f>SUM(I7:I15)</f>
        <v>12911</v>
      </c>
      <c r="J16" s="519">
        <f t="shared" si="2"/>
        <v>0.91437677053824362</v>
      </c>
      <c r="K16" s="1022">
        <f>SUM(K7:K15)</f>
        <v>15140</v>
      </c>
      <c r="L16" s="519">
        <f t="shared" ref="L16" si="33">K16/$B16</f>
        <v>1.0722379603399435</v>
      </c>
      <c r="M16" s="485">
        <f t="shared" si="4"/>
        <v>42908</v>
      </c>
      <c r="N16" s="520">
        <f t="shared" si="12"/>
        <v>1.0129367327667611</v>
      </c>
      <c r="O16" s="518">
        <f>SUM(O7:O15)</f>
        <v>13956</v>
      </c>
      <c r="P16" s="519">
        <f t="shared" ref="P16" si="34">O16/$B16</f>
        <v>0.98838526912181301</v>
      </c>
      <c r="Q16" s="518">
        <f>SUM(Q7:Q15)</f>
        <v>14170</v>
      </c>
      <c r="R16" s="519">
        <f t="shared" si="6"/>
        <v>1.0035410764872521</v>
      </c>
      <c r="S16" s="518">
        <f>SUM(S7:S15)</f>
        <v>12899</v>
      </c>
      <c r="T16" s="519">
        <f t="shared" si="7"/>
        <v>0.91352691218130311</v>
      </c>
      <c r="U16" s="485">
        <f>SUM(O16,Q16,S16)</f>
        <v>41025</v>
      </c>
      <c r="V16" s="520">
        <f t="shared" si="15"/>
        <v>0.96848441926345608</v>
      </c>
      <c r="W16" s="518">
        <f>SUM(W7:W15)</f>
        <v>11655</v>
      </c>
      <c r="X16" s="519">
        <f t="shared" si="8"/>
        <v>0.82542492917847021</v>
      </c>
      <c r="Y16" s="518">
        <f>SUM(Y7:Y15)</f>
        <v>11410</v>
      </c>
      <c r="Z16" s="519">
        <f t="shared" si="9"/>
        <v>0.80807365439093481</v>
      </c>
      <c r="AA16" s="518">
        <f>SUM(AA7:AA15)</f>
        <v>11710</v>
      </c>
      <c r="AB16" s="519">
        <f t="shared" si="9"/>
        <v>0.82932011331444755</v>
      </c>
      <c r="AC16" s="518">
        <f>SUM(AC7:AC15)</f>
        <v>12740</v>
      </c>
      <c r="AD16" s="519">
        <f>AC16/$B16</f>
        <v>0.90226628895184136</v>
      </c>
      <c r="AE16" s="485">
        <f>SUM(O16,Q16,S16)</f>
        <v>41025</v>
      </c>
      <c r="AF16" s="520">
        <f t="shared" si="18"/>
        <v>0.96848441926345608</v>
      </c>
    </row>
    <row r="19" spans="1:32" ht="15.75" hidden="1" x14ac:dyDescent="0.25">
      <c r="A19" s="1402" t="s">
        <v>505</v>
      </c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1403"/>
      <c r="AE19" s="1403"/>
      <c r="AF19" s="1403"/>
    </row>
    <row r="20" spans="1:32" ht="23.25" hidden="1" thickBot="1" x14ac:dyDescent="0.3">
      <c r="A20" s="14" t="s">
        <v>14</v>
      </c>
      <c r="B20" s="94" t="s">
        <v>207</v>
      </c>
      <c r="C20" s="1334" t="str">
        <f>$M$6</f>
        <v>Trimestre</v>
      </c>
      <c r="D20" s="1335" t="s">
        <v>1</v>
      </c>
      <c r="E20" s="1334" t="str">
        <f>$O$6</f>
        <v>JUN_17</v>
      </c>
      <c r="F20" s="1335" t="s">
        <v>1</v>
      </c>
      <c r="G20" s="14" t="str">
        <f>$G$6</f>
        <v>MAR_17</v>
      </c>
      <c r="H20" s="15" t="s">
        <v>1</v>
      </c>
      <c r="I20" s="14" t="str">
        <f>$I$6</f>
        <v>ABR_17</v>
      </c>
      <c r="J20" s="15" t="s">
        <v>1</v>
      </c>
      <c r="K20" s="14" t="str">
        <f>$K$6</f>
        <v>MAI_17</v>
      </c>
      <c r="L20" s="15" t="s">
        <v>1</v>
      </c>
      <c r="M20" s="149" t="str">
        <f t="shared" ref="M20:N20" si="35">M6</f>
        <v>Trimestre</v>
      </c>
      <c r="N20" s="150" t="str">
        <f t="shared" si="35"/>
        <v>% Trim</v>
      </c>
      <c r="O20" s="14" t="str">
        <f>$O$6</f>
        <v>JUN_17</v>
      </c>
      <c r="P20" s="15" t="s">
        <v>1</v>
      </c>
      <c r="Q20" s="14" t="str">
        <f>$Q$6</f>
        <v>JUL_17</v>
      </c>
      <c r="R20" s="15" t="s">
        <v>1</v>
      </c>
      <c r="S20" s="14" t="str">
        <f>$S$6</f>
        <v>AGO_17</v>
      </c>
      <c r="T20" s="15" t="s">
        <v>1</v>
      </c>
      <c r="U20" s="1048"/>
      <c r="V20" s="1048"/>
      <c r="W20" s="1048"/>
      <c r="X20" s="1048"/>
      <c r="Y20" s="1048"/>
      <c r="Z20" s="1048"/>
      <c r="AA20" s="1048"/>
      <c r="AB20" s="1048"/>
      <c r="AC20" s="1284" t="str">
        <f>$G$6</f>
        <v>MAR_17</v>
      </c>
      <c r="AD20" s="1280" t="s">
        <v>1</v>
      </c>
      <c r="AE20" s="149" t="str">
        <f>$AE$6</f>
        <v>Trimestre</v>
      </c>
      <c r="AF20" s="150" t="s">
        <v>205</v>
      </c>
    </row>
    <row r="21" spans="1:32" hidden="1" x14ac:dyDescent="0.25">
      <c r="A21" s="9" t="s">
        <v>16</v>
      </c>
      <c r="B21" s="69">
        <v>30</v>
      </c>
      <c r="C21" s="890"/>
      <c r="D21" s="1049">
        <f t="shared" ref="D21:D34" si="36">C21/$B21</f>
        <v>0</v>
      </c>
      <c r="E21" s="1016"/>
      <c r="F21" s="1049">
        <f t="shared" ref="F21:F34" si="37">E21/$B21</f>
        <v>0</v>
      </c>
      <c r="G21" s="890">
        <v>30</v>
      </c>
      <c r="H21" s="70">
        <f t="shared" ref="H21:H34" si="38">G21/$B21</f>
        <v>1</v>
      </c>
      <c r="I21" s="11"/>
      <c r="J21" s="70">
        <f t="shared" ref="J21:J34" si="39">I21/$B21</f>
        <v>0</v>
      </c>
      <c r="K21" s="11"/>
      <c r="L21" s="70">
        <f t="shared" ref="L21:L34" si="40">K21/$B21</f>
        <v>0</v>
      </c>
      <c r="M21" s="101">
        <f t="shared" ref="M21:M34" si="41">SUM(G21,I21,K21)</f>
        <v>30</v>
      </c>
      <c r="N21" s="102">
        <f t="shared" ref="N21:N33" si="42">M21/($B21*3)</f>
        <v>0.33333333333333331</v>
      </c>
      <c r="O21" s="11"/>
      <c r="P21" s="70">
        <f t="shared" ref="P21:P34" si="43">O21/$B21</f>
        <v>0</v>
      </c>
      <c r="Q21" s="11"/>
      <c r="R21" s="70">
        <f t="shared" ref="R21:R34" si="44">Q21/$B21</f>
        <v>0</v>
      </c>
      <c r="S21" s="920"/>
      <c r="T21" s="70">
        <f t="shared" ref="T21:T34" si="45">S21/$B21</f>
        <v>0</v>
      </c>
      <c r="U21" s="1049"/>
      <c r="V21" s="1049"/>
      <c r="W21" s="1049"/>
      <c r="X21" s="1049"/>
      <c r="Y21" s="1049"/>
      <c r="Z21" s="1049"/>
      <c r="AA21" s="1049"/>
      <c r="AB21" s="1049"/>
      <c r="AC21" s="890">
        <v>30</v>
      </c>
      <c r="AD21" s="1049">
        <f t="shared" ref="AD21:AD34" si="46">AC21/$B21</f>
        <v>1</v>
      </c>
      <c r="AE21" s="101">
        <f t="shared" ref="AE21:AE33" si="47">SUM(O21,Q21,S21)</f>
        <v>0</v>
      </c>
      <c r="AF21" s="102">
        <f t="shared" ref="AF21:AF33" si="48">AE21/($B21*3)</f>
        <v>0</v>
      </c>
    </row>
    <row r="22" spans="1:32" hidden="1" x14ac:dyDescent="0.25">
      <c r="A22" s="2" t="s">
        <v>17</v>
      </c>
      <c r="B22" s="126">
        <v>5</v>
      </c>
      <c r="C22" s="1336"/>
      <c r="D22" s="1337">
        <f t="shared" si="36"/>
        <v>0</v>
      </c>
      <c r="E22" s="1336"/>
      <c r="F22" s="1337">
        <f t="shared" si="37"/>
        <v>0</v>
      </c>
      <c r="G22" s="891">
        <v>5</v>
      </c>
      <c r="H22" s="72">
        <f>G22/$B22</f>
        <v>1</v>
      </c>
      <c r="I22" s="4"/>
      <c r="J22" s="72">
        <f t="shared" si="39"/>
        <v>0</v>
      </c>
      <c r="K22" s="4"/>
      <c r="L22" s="72">
        <f t="shared" si="40"/>
        <v>0</v>
      </c>
      <c r="M22" s="103">
        <f t="shared" si="41"/>
        <v>5</v>
      </c>
      <c r="N22" s="273">
        <f t="shared" si="42"/>
        <v>0.33333333333333331</v>
      </c>
      <c r="O22" s="4"/>
      <c r="P22" s="72">
        <f t="shared" si="43"/>
        <v>0</v>
      </c>
      <c r="Q22" s="4"/>
      <c r="R22" s="72">
        <f t="shared" si="44"/>
        <v>0</v>
      </c>
      <c r="S22" s="4"/>
      <c r="T22" s="72">
        <f t="shared" si="45"/>
        <v>0</v>
      </c>
      <c r="U22" s="1050"/>
      <c r="V22" s="1050"/>
      <c r="W22" s="1050"/>
      <c r="X22" s="1050"/>
      <c r="Y22" s="1050"/>
      <c r="Z22" s="1050"/>
      <c r="AA22" s="1050"/>
      <c r="AB22" s="1050"/>
      <c r="AC22" s="1285">
        <v>5</v>
      </c>
      <c r="AD22" s="1281">
        <f>AC22/$B22</f>
        <v>1</v>
      </c>
      <c r="AE22" s="103">
        <f t="shared" si="47"/>
        <v>0</v>
      </c>
      <c r="AF22" s="273">
        <f t="shared" si="48"/>
        <v>0</v>
      </c>
    </row>
    <row r="23" spans="1:32" hidden="1" x14ac:dyDescent="0.25">
      <c r="A23" s="2" t="s">
        <v>18</v>
      </c>
      <c r="B23" s="126">
        <v>5</v>
      </c>
      <c r="C23" s="1336"/>
      <c r="D23" s="1337">
        <f t="shared" si="36"/>
        <v>0</v>
      </c>
      <c r="E23" s="1336"/>
      <c r="F23" s="1337">
        <f t="shared" si="37"/>
        <v>0</v>
      </c>
      <c r="G23" s="891">
        <v>5</v>
      </c>
      <c r="H23" s="72">
        <f t="shared" si="38"/>
        <v>1</v>
      </c>
      <c r="I23" s="4"/>
      <c r="J23" s="72">
        <f t="shared" si="39"/>
        <v>0</v>
      </c>
      <c r="K23" s="4"/>
      <c r="L23" s="72">
        <f t="shared" si="40"/>
        <v>0</v>
      </c>
      <c r="M23" s="103">
        <f t="shared" si="41"/>
        <v>5</v>
      </c>
      <c r="N23" s="273">
        <f t="shared" si="42"/>
        <v>0.33333333333333331</v>
      </c>
      <c r="O23" s="4"/>
      <c r="P23" s="72">
        <f t="shared" si="43"/>
        <v>0</v>
      </c>
      <c r="Q23" s="4"/>
      <c r="R23" s="72">
        <f t="shared" si="44"/>
        <v>0</v>
      </c>
      <c r="S23" s="4"/>
      <c r="T23" s="72">
        <f t="shared" si="45"/>
        <v>0</v>
      </c>
      <c r="U23" s="1050"/>
      <c r="V23" s="1050"/>
      <c r="W23" s="1050"/>
      <c r="X23" s="1050"/>
      <c r="Y23" s="1050"/>
      <c r="Z23" s="1050"/>
      <c r="AA23" s="1050"/>
      <c r="AB23" s="1050"/>
      <c r="AC23" s="1285">
        <v>5</v>
      </c>
      <c r="AD23" s="1281">
        <f t="shared" si="46"/>
        <v>1</v>
      </c>
      <c r="AE23" s="103">
        <f t="shared" si="47"/>
        <v>0</v>
      </c>
      <c r="AF23" s="273">
        <f t="shared" si="48"/>
        <v>0</v>
      </c>
    </row>
    <row r="24" spans="1:32" hidden="1" x14ac:dyDescent="0.25">
      <c r="A24" s="2" t="s">
        <v>33</v>
      </c>
      <c r="B24" s="124">
        <v>9</v>
      </c>
      <c r="C24" s="1336"/>
      <c r="D24" s="1337">
        <f t="shared" si="36"/>
        <v>0</v>
      </c>
      <c r="E24" s="1336"/>
      <c r="F24" s="1337">
        <f t="shared" si="37"/>
        <v>0</v>
      </c>
      <c r="G24" s="891">
        <v>7</v>
      </c>
      <c r="H24" s="72">
        <f t="shared" si="38"/>
        <v>0.77777777777777779</v>
      </c>
      <c r="I24" s="4"/>
      <c r="J24" s="72">
        <f t="shared" si="39"/>
        <v>0</v>
      </c>
      <c r="K24" s="4"/>
      <c r="L24" s="72">
        <f t="shared" si="40"/>
        <v>0</v>
      </c>
      <c r="M24" s="103">
        <f t="shared" si="41"/>
        <v>7</v>
      </c>
      <c r="N24" s="273">
        <f t="shared" si="42"/>
        <v>0.25925925925925924</v>
      </c>
      <c r="O24" s="4"/>
      <c r="P24" s="72">
        <f t="shared" si="43"/>
        <v>0</v>
      </c>
      <c r="Q24" s="4"/>
      <c r="R24" s="72">
        <f t="shared" si="44"/>
        <v>0</v>
      </c>
      <c r="S24" s="4"/>
      <c r="T24" s="72">
        <f t="shared" si="45"/>
        <v>0</v>
      </c>
      <c r="U24" s="1050"/>
      <c r="V24" s="1050"/>
      <c r="W24" s="1050"/>
      <c r="X24" s="1050"/>
      <c r="Y24" s="1050"/>
      <c r="Z24" s="1050"/>
      <c r="AA24" s="1050"/>
      <c r="AB24" s="1050"/>
      <c r="AC24" s="1285">
        <v>7</v>
      </c>
      <c r="AD24" s="1281">
        <f t="shared" si="46"/>
        <v>0.77777777777777779</v>
      </c>
      <c r="AE24" s="103">
        <f t="shared" si="47"/>
        <v>0</v>
      </c>
      <c r="AF24" s="273">
        <f t="shared" si="48"/>
        <v>0</v>
      </c>
    </row>
    <row r="25" spans="1:32" hidden="1" x14ac:dyDescent="0.25">
      <c r="A25" s="92" t="s">
        <v>19</v>
      </c>
      <c r="B25" s="126">
        <v>0</v>
      </c>
      <c r="C25" s="1336"/>
      <c r="D25" s="1337" t="e">
        <f t="shared" si="36"/>
        <v>#DIV/0!</v>
      </c>
      <c r="E25" s="1336"/>
      <c r="F25" s="1337" t="e">
        <f t="shared" si="37"/>
        <v>#DIV/0!</v>
      </c>
      <c r="G25" s="891"/>
      <c r="H25" s="72" t="e">
        <f>G25/$B25</f>
        <v>#DIV/0!</v>
      </c>
      <c r="I25" s="4"/>
      <c r="J25" s="72" t="e">
        <f t="shared" si="39"/>
        <v>#DIV/0!</v>
      </c>
      <c r="K25" s="4"/>
      <c r="L25" s="72" t="e">
        <f t="shared" si="40"/>
        <v>#DIV/0!</v>
      </c>
      <c r="M25" s="103">
        <f t="shared" si="41"/>
        <v>0</v>
      </c>
      <c r="N25" s="273" t="e">
        <f t="shared" si="42"/>
        <v>#DIV/0!</v>
      </c>
      <c r="O25" s="4"/>
      <c r="P25" s="72" t="e">
        <f t="shared" si="43"/>
        <v>#DIV/0!</v>
      </c>
      <c r="Q25" s="4"/>
      <c r="R25" s="72" t="e">
        <f t="shared" si="44"/>
        <v>#DIV/0!</v>
      </c>
      <c r="S25" s="4"/>
      <c r="T25" s="72" t="e">
        <f t="shared" si="45"/>
        <v>#DIV/0!</v>
      </c>
      <c r="U25" s="1050"/>
      <c r="V25" s="1050"/>
      <c r="W25" s="1050"/>
      <c r="X25" s="1050"/>
      <c r="Y25" s="1050"/>
      <c r="Z25" s="1050"/>
      <c r="AA25" s="1050"/>
      <c r="AB25" s="1050"/>
      <c r="AC25" s="1285"/>
      <c r="AD25" s="1281" t="e">
        <f>AC25/$B25</f>
        <v>#DIV/0!</v>
      </c>
      <c r="AE25" s="103">
        <f t="shared" si="47"/>
        <v>0</v>
      </c>
      <c r="AF25" s="273" t="e">
        <f t="shared" si="48"/>
        <v>#DIV/0!</v>
      </c>
    </row>
    <row r="26" spans="1:32" hidden="1" x14ac:dyDescent="0.25">
      <c r="A26" s="2" t="s">
        <v>20</v>
      </c>
      <c r="B26" s="126">
        <v>2</v>
      </c>
      <c r="C26" s="1340"/>
      <c r="D26" s="1337">
        <f t="shared" si="36"/>
        <v>0</v>
      </c>
      <c r="E26" s="1336"/>
      <c r="F26" s="1337">
        <f t="shared" si="37"/>
        <v>0</v>
      </c>
      <c r="G26" s="896">
        <v>1.5</v>
      </c>
      <c r="H26" s="72">
        <f t="shared" si="38"/>
        <v>0.75</v>
      </c>
      <c r="I26" s="4"/>
      <c r="J26" s="72">
        <f t="shared" si="39"/>
        <v>0</v>
      </c>
      <c r="K26" s="4"/>
      <c r="L26" s="72">
        <f t="shared" si="40"/>
        <v>0</v>
      </c>
      <c r="M26" s="103">
        <f t="shared" si="41"/>
        <v>1.5</v>
      </c>
      <c r="N26" s="273">
        <f t="shared" si="42"/>
        <v>0.25</v>
      </c>
      <c r="O26" s="4"/>
      <c r="P26" s="72">
        <f t="shared" si="43"/>
        <v>0</v>
      </c>
      <c r="Q26" s="83"/>
      <c r="R26" s="72">
        <f t="shared" si="44"/>
        <v>0</v>
      </c>
      <c r="S26" s="4"/>
      <c r="T26" s="72">
        <f t="shared" si="45"/>
        <v>0</v>
      </c>
      <c r="U26" s="1050"/>
      <c r="V26" s="1050"/>
      <c r="W26" s="1050"/>
      <c r="X26" s="1050"/>
      <c r="Y26" s="1050"/>
      <c r="Z26" s="1050"/>
      <c r="AA26" s="1050"/>
      <c r="AB26" s="1050"/>
      <c r="AC26" s="1288">
        <v>1.5</v>
      </c>
      <c r="AD26" s="1281">
        <f t="shared" si="46"/>
        <v>0.75</v>
      </c>
      <c r="AE26" s="103">
        <f t="shared" si="47"/>
        <v>0</v>
      </c>
      <c r="AF26" s="273">
        <f t="shared" si="48"/>
        <v>0</v>
      </c>
    </row>
    <row r="27" spans="1:32" hidden="1" x14ac:dyDescent="0.25">
      <c r="A27" s="2" t="s">
        <v>43</v>
      </c>
      <c r="B27" s="126">
        <v>2</v>
      </c>
      <c r="C27" s="1336"/>
      <c r="D27" s="1337">
        <f t="shared" si="36"/>
        <v>0</v>
      </c>
      <c r="E27" s="1336"/>
      <c r="F27" s="1337">
        <f t="shared" si="37"/>
        <v>0</v>
      </c>
      <c r="G27" s="891">
        <v>2</v>
      </c>
      <c r="H27" s="72">
        <f t="shared" si="38"/>
        <v>1</v>
      </c>
      <c r="I27" s="4"/>
      <c r="J27" s="72">
        <f t="shared" si="39"/>
        <v>0</v>
      </c>
      <c r="K27" s="4"/>
      <c r="L27" s="72">
        <f t="shared" si="40"/>
        <v>0</v>
      </c>
      <c r="M27" s="103">
        <f t="shared" si="41"/>
        <v>2</v>
      </c>
      <c r="N27" s="273">
        <f t="shared" si="42"/>
        <v>0.33333333333333331</v>
      </c>
      <c r="O27" s="4"/>
      <c r="P27" s="72">
        <f t="shared" si="43"/>
        <v>0</v>
      </c>
      <c r="Q27" s="4"/>
      <c r="R27" s="72">
        <f t="shared" si="44"/>
        <v>0</v>
      </c>
      <c r="S27" s="4"/>
      <c r="T27" s="72">
        <f t="shared" si="45"/>
        <v>0</v>
      </c>
      <c r="U27" s="1050"/>
      <c r="V27" s="1050"/>
      <c r="W27" s="1050"/>
      <c r="X27" s="1050"/>
      <c r="Y27" s="1050"/>
      <c r="Z27" s="1050"/>
      <c r="AA27" s="1050"/>
      <c r="AB27" s="1050"/>
      <c r="AC27" s="1285">
        <v>2</v>
      </c>
      <c r="AD27" s="1281">
        <f t="shared" si="46"/>
        <v>1</v>
      </c>
      <c r="AE27" s="103">
        <f t="shared" si="47"/>
        <v>0</v>
      </c>
      <c r="AF27" s="273">
        <f t="shared" si="48"/>
        <v>0</v>
      </c>
    </row>
    <row r="28" spans="1:32" hidden="1" x14ac:dyDescent="0.25">
      <c r="A28" s="2" t="s">
        <v>22</v>
      </c>
      <c r="B28" s="126">
        <v>2</v>
      </c>
      <c r="C28" s="1336"/>
      <c r="D28" s="1337">
        <f t="shared" si="36"/>
        <v>0</v>
      </c>
      <c r="E28" s="1336"/>
      <c r="F28" s="1337">
        <f t="shared" si="37"/>
        <v>0</v>
      </c>
      <c r="G28" s="891">
        <v>2</v>
      </c>
      <c r="H28" s="72">
        <f>G28/$B28</f>
        <v>1</v>
      </c>
      <c r="I28" s="4"/>
      <c r="J28" s="72">
        <f t="shared" si="39"/>
        <v>0</v>
      </c>
      <c r="K28" s="4"/>
      <c r="L28" s="72">
        <f t="shared" si="40"/>
        <v>0</v>
      </c>
      <c r="M28" s="103">
        <f t="shared" si="41"/>
        <v>2</v>
      </c>
      <c r="N28" s="273">
        <f t="shared" si="42"/>
        <v>0.33333333333333331</v>
      </c>
      <c r="O28" s="4"/>
      <c r="P28" s="72">
        <f t="shared" si="43"/>
        <v>0</v>
      </c>
      <c r="Q28" s="4"/>
      <c r="R28" s="72">
        <f t="shared" si="44"/>
        <v>0</v>
      </c>
      <c r="S28" s="4"/>
      <c r="T28" s="72">
        <f t="shared" si="45"/>
        <v>0</v>
      </c>
      <c r="U28" s="1050"/>
      <c r="V28" s="1050"/>
      <c r="W28" s="1050"/>
      <c r="X28" s="1050"/>
      <c r="Y28" s="1050"/>
      <c r="Z28" s="1050"/>
      <c r="AA28" s="1050"/>
      <c r="AB28" s="1050"/>
      <c r="AC28" s="1285">
        <v>2</v>
      </c>
      <c r="AD28" s="1281">
        <f>AC28/$B28</f>
        <v>1</v>
      </c>
      <c r="AE28" s="103">
        <f t="shared" si="47"/>
        <v>0</v>
      </c>
      <c r="AF28" s="273">
        <f t="shared" si="48"/>
        <v>0</v>
      </c>
    </row>
    <row r="29" spans="1:32" hidden="1" x14ac:dyDescent="0.25">
      <c r="A29" s="2" t="s">
        <v>23</v>
      </c>
      <c r="B29" s="126">
        <v>2</v>
      </c>
      <c r="C29" s="1340"/>
      <c r="D29" s="1337">
        <f t="shared" si="36"/>
        <v>0</v>
      </c>
      <c r="E29" s="1340"/>
      <c r="F29" s="1337">
        <f t="shared" si="37"/>
        <v>0</v>
      </c>
      <c r="G29" s="896">
        <v>2</v>
      </c>
      <c r="H29" s="72">
        <f t="shared" si="38"/>
        <v>1</v>
      </c>
      <c r="I29" s="83"/>
      <c r="J29" s="72">
        <f t="shared" si="39"/>
        <v>0</v>
      </c>
      <c r="K29" s="83"/>
      <c r="L29" s="72">
        <f t="shared" si="40"/>
        <v>0</v>
      </c>
      <c r="M29" s="103">
        <f t="shared" si="41"/>
        <v>2</v>
      </c>
      <c r="N29" s="273">
        <f t="shared" si="42"/>
        <v>0.33333333333333331</v>
      </c>
      <c r="O29" s="83"/>
      <c r="P29" s="72">
        <f t="shared" si="43"/>
        <v>0</v>
      </c>
      <c r="Q29" s="83"/>
      <c r="R29" s="72">
        <f t="shared" si="44"/>
        <v>0</v>
      </c>
      <c r="S29" s="83"/>
      <c r="T29" s="72">
        <f t="shared" si="45"/>
        <v>0</v>
      </c>
      <c r="U29" s="1050"/>
      <c r="V29" s="1050"/>
      <c r="W29" s="1050"/>
      <c r="X29" s="1050"/>
      <c r="Y29" s="1050"/>
      <c r="Z29" s="1050"/>
      <c r="AA29" s="1050"/>
      <c r="AB29" s="1050"/>
      <c r="AC29" s="1288">
        <v>2</v>
      </c>
      <c r="AD29" s="1281">
        <f t="shared" si="46"/>
        <v>1</v>
      </c>
      <c r="AE29" s="103">
        <f t="shared" si="47"/>
        <v>0</v>
      </c>
      <c r="AF29" s="273">
        <f t="shared" si="48"/>
        <v>0</v>
      </c>
    </row>
    <row r="30" spans="1:32" hidden="1" x14ac:dyDescent="0.25">
      <c r="A30" s="2" t="s">
        <v>24</v>
      </c>
      <c r="B30" s="126">
        <v>2</v>
      </c>
      <c r="C30" s="1336"/>
      <c r="D30" s="1337">
        <f t="shared" si="36"/>
        <v>0</v>
      </c>
      <c r="E30" s="1336"/>
      <c r="F30" s="1337">
        <f t="shared" si="37"/>
        <v>0</v>
      </c>
      <c r="G30" s="891">
        <v>0</v>
      </c>
      <c r="H30" s="72">
        <f t="shared" si="38"/>
        <v>0</v>
      </c>
      <c r="I30" s="4"/>
      <c r="J30" s="72">
        <f t="shared" si="39"/>
        <v>0</v>
      </c>
      <c r="K30" s="4"/>
      <c r="L30" s="72">
        <f t="shared" si="40"/>
        <v>0</v>
      </c>
      <c r="M30" s="103">
        <f t="shared" si="41"/>
        <v>0</v>
      </c>
      <c r="N30" s="273">
        <f t="shared" si="42"/>
        <v>0</v>
      </c>
      <c r="O30" s="4"/>
      <c r="P30" s="72">
        <f t="shared" si="43"/>
        <v>0</v>
      </c>
      <c r="Q30" s="4"/>
      <c r="R30" s="72">
        <f t="shared" si="44"/>
        <v>0</v>
      </c>
      <c r="S30" s="4"/>
      <c r="T30" s="72">
        <f t="shared" si="45"/>
        <v>0</v>
      </c>
      <c r="U30" s="1050"/>
      <c r="V30" s="1050"/>
      <c r="W30" s="1050"/>
      <c r="X30" s="1050"/>
      <c r="Y30" s="1050"/>
      <c r="Z30" s="1050"/>
      <c r="AA30" s="1050"/>
      <c r="AB30" s="1050"/>
      <c r="AC30" s="1285">
        <v>0</v>
      </c>
      <c r="AD30" s="1281">
        <f t="shared" si="46"/>
        <v>0</v>
      </c>
      <c r="AE30" s="103">
        <f t="shared" si="47"/>
        <v>0</v>
      </c>
      <c r="AF30" s="273">
        <f t="shared" si="48"/>
        <v>0</v>
      </c>
    </row>
    <row r="31" spans="1:32" hidden="1" x14ac:dyDescent="0.25">
      <c r="A31" s="2" t="s">
        <v>25</v>
      </c>
      <c r="B31" s="126">
        <v>4</v>
      </c>
      <c r="C31" s="1340"/>
      <c r="D31" s="1337">
        <f t="shared" si="36"/>
        <v>0</v>
      </c>
      <c r="E31" s="1336"/>
      <c r="F31" s="1337">
        <f t="shared" si="37"/>
        <v>0</v>
      </c>
      <c r="G31" s="891">
        <v>4</v>
      </c>
      <c r="H31" s="72">
        <f t="shared" si="38"/>
        <v>1</v>
      </c>
      <c r="I31" s="4"/>
      <c r="J31" s="72">
        <f t="shared" si="39"/>
        <v>0</v>
      </c>
      <c r="K31" s="83"/>
      <c r="L31" s="72">
        <f t="shared" si="40"/>
        <v>0</v>
      </c>
      <c r="M31" s="103">
        <f t="shared" si="41"/>
        <v>4</v>
      </c>
      <c r="N31" s="273">
        <f t="shared" si="42"/>
        <v>0.33333333333333331</v>
      </c>
      <c r="O31" s="83"/>
      <c r="P31" s="72">
        <f t="shared" si="43"/>
        <v>0</v>
      </c>
      <c r="Q31" s="83"/>
      <c r="R31" s="72">
        <f t="shared" si="44"/>
        <v>0</v>
      </c>
      <c r="S31" s="4"/>
      <c r="T31" s="72">
        <f t="shared" si="45"/>
        <v>0</v>
      </c>
      <c r="U31" s="1050"/>
      <c r="V31" s="1050"/>
      <c r="W31" s="1050"/>
      <c r="X31" s="1050"/>
      <c r="Y31" s="1050"/>
      <c r="Z31" s="1050"/>
      <c r="AA31" s="1050"/>
      <c r="AB31" s="1050"/>
      <c r="AC31" s="1285">
        <v>4</v>
      </c>
      <c r="AD31" s="1281">
        <f t="shared" si="46"/>
        <v>1</v>
      </c>
      <c r="AE31" s="103">
        <f t="shared" si="47"/>
        <v>0</v>
      </c>
      <c r="AF31" s="273">
        <f t="shared" si="48"/>
        <v>0</v>
      </c>
    </row>
    <row r="32" spans="1:32" hidden="1" x14ac:dyDescent="0.25">
      <c r="A32" s="2" t="s">
        <v>26</v>
      </c>
      <c r="B32" s="126">
        <v>1</v>
      </c>
      <c r="C32" s="1336"/>
      <c r="D32" s="1337">
        <f t="shared" si="36"/>
        <v>0</v>
      </c>
      <c r="E32" s="1336"/>
      <c r="F32" s="1337">
        <f t="shared" si="37"/>
        <v>0</v>
      </c>
      <c r="G32" s="891">
        <v>1</v>
      </c>
      <c r="H32" s="72">
        <f t="shared" si="38"/>
        <v>1</v>
      </c>
      <c r="I32" s="4"/>
      <c r="J32" s="72">
        <f t="shared" si="39"/>
        <v>0</v>
      </c>
      <c r="K32" s="4"/>
      <c r="L32" s="72">
        <f t="shared" si="40"/>
        <v>0</v>
      </c>
      <c r="M32" s="103">
        <f t="shared" si="41"/>
        <v>1</v>
      </c>
      <c r="N32" s="273">
        <f t="shared" si="42"/>
        <v>0.33333333333333331</v>
      </c>
      <c r="O32" s="4"/>
      <c r="P32" s="72">
        <f t="shared" si="43"/>
        <v>0</v>
      </c>
      <c r="Q32" s="4"/>
      <c r="R32" s="72">
        <f t="shared" si="44"/>
        <v>0</v>
      </c>
      <c r="S32" s="4"/>
      <c r="T32" s="72">
        <f t="shared" si="45"/>
        <v>0</v>
      </c>
      <c r="U32" s="1050"/>
      <c r="V32" s="1050"/>
      <c r="W32" s="1050"/>
      <c r="X32" s="1050"/>
      <c r="Y32" s="1050"/>
      <c r="Z32" s="1050"/>
      <c r="AA32" s="1050"/>
      <c r="AB32" s="1050"/>
      <c r="AC32" s="1285">
        <v>1</v>
      </c>
      <c r="AD32" s="1281">
        <f t="shared" si="46"/>
        <v>1</v>
      </c>
      <c r="AE32" s="103">
        <f t="shared" si="47"/>
        <v>0</v>
      </c>
      <c r="AF32" s="273">
        <f t="shared" si="48"/>
        <v>0</v>
      </c>
    </row>
    <row r="33" spans="1:32" hidden="1" x14ac:dyDescent="0.25">
      <c r="A33" s="85" t="s">
        <v>34</v>
      </c>
      <c r="B33" s="131">
        <v>2</v>
      </c>
      <c r="C33" s="1338"/>
      <c r="D33" s="1339">
        <f t="shared" si="36"/>
        <v>0</v>
      </c>
      <c r="E33" s="1338"/>
      <c r="F33" s="1339">
        <f t="shared" si="37"/>
        <v>0</v>
      </c>
      <c r="G33" s="892">
        <v>2</v>
      </c>
      <c r="H33" s="507">
        <f t="shared" si="38"/>
        <v>1</v>
      </c>
      <c r="I33" s="87"/>
      <c r="J33" s="507">
        <f t="shared" si="39"/>
        <v>0</v>
      </c>
      <c r="K33" s="87"/>
      <c r="L33" s="507">
        <f t="shared" si="40"/>
        <v>0</v>
      </c>
      <c r="M33" s="201">
        <f t="shared" si="41"/>
        <v>2</v>
      </c>
      <c r="N33" s="508">
        <f t="shared" si="42"/>
        <v>0.33333333333333331</v>
      </c>
      <c r="O33" s="87"/>
      <c r="P33" s="507">
        <f t="shared" si="43"/>
        <v>0</v>
      </c>
      <c r="Q33" s="87"/>
      <c r="R33" s="507">
        <f t="shared" si="44"/>
        <v>0</v>
      </c>
      <c r="S33" s="87"/>
      <c r="T33" s="507">
        <f t="shared" si="45"/>
        <v>0</v>
      </c>
      <c r="U33" s="1051"/>
      <c r="V33" s="1051"/>
      <c r="W33" s="1051"/>
      <c r="X33" s="1051"/>
      <c r="Y33" s="1051"/>
      <c r="Z33" s="1051"/>
      <c r="AA33" s="1051"/>
      <c r="AB33" s="1051"/>
      <c r="AC33" s="1286">
        <v>2</v>
      </c>
      <c r="AD33" s="1282">
        <f t="shared" si="46"/>
        <v>1</v>
      </c>
      <c r="AE33" s="201">
        <f t="shared" si="47"/>
        <v>0</v>
      </c>
      <c r="AF33" s="508">
        <f t="shared" si="48"/>
        <v>0</v>
      </c>
    </row>
    <row r="34" spans="1:32" ht="15.75" hidden="1" thickBot="1" x14ac:dyDescent="0.3">
      <c r="A34" s="509" t="s">
        <v>7</v>
      </c>
      <c r="B34" s="510">
        <f>SUM(B21:B33)</f>
        <v>66</v>
      </c>
      <c r="C34" s="1289">
        <f>SUM(C21:C33)</f>
        <v>0</v>
      </c>
      <c r="D34" s="1283">
        <f t="shared" si="36"/>
        <v>0</v>
      </c>
      <c r="E34" s="1289">
        <f>SUM(E21:E33)</f>
        <v>0</v>
      </c>
      <c r="F34" s="1283">
        <f t="shared" si="37"/>
        <v>0</v>
      </c>
      <c r="G34" s="511">
        <f>SUM(G21:G33)</f>
        <v>61.5</v>
      </c>
      <c r="H34" s="512">
        <f t="shared" si="38"/>
        <v>0.93181818181818177</v>
      </c>
      <c r="I34" s="511">
        <f>SUM(I21:I33)</f>
        <v>0</v>
      </c>
      <c r="J34" s="512">
        <f t="shared" si="39"/>
        <v>0</v>
      </c>
      <c r="K34" s="511">
        <f>SUM(K21:K33)</f>
        <v>0</v>
      </c>
      <c r="L34" s="512">
        <f t="shared" si="40"/>
        <v>0</v>
      </c>
      <c r="M34" s="500">
        <f t="shared" si="41"/>
        <v>61.5</v>
      </c>
      <c r="N34" s="513">
        <f>M34/($B34*3)</f>
        <v>0.31060606060606061</v>
      </c>
      <c r="O34" s="511">
        <f>SUM(O21:O33)</f>
        <v>0</v>
      </c>
      <c r="P34" s="512">
        <f t="shared" si="43"/>
        <v>0</v>
      </c>
      <c r="Q34" s="511">
        <f>SUM(Q21:Q33)</f>
        <v>0</v>
      </c>
      <c r="R34" s="512">
        <f t="shared" si="44"/>
        <v>0</v>
      </c>
      <c r="S34" s="511">
        <f>SUM(S21:S33)</f>
        <v>0</v>
      </c>
      <c r="T34" s="512">
        <f t="shared" si="45"/>
        <v>0</v>
      </c>
      <c r="U34" s="952"/>
      <c r="V34" s="952"/>
      <c r="W34" s="952"/>
      <c r="X34" s="952"/>
      <c r="Y34" s="952"/>
      <c r="Z34" s="952"/>
      <c r="AA34" s="952"/>
      <c r="AB34" s="952"/>
      <c r="AC34" s="1289">
        <f>SUM(AC21:AC33)</f>
        <v>61.5</v>
      </c>
      <c r="AD34" s="1283">
        <f t="shared" si="46"/>
        <v>0.93181818181818177</v>
      </c>
      <c r="AE34" s="500">
        <f>SUM(O34,Q34,S34)</f>
        <v>0</v>
      </c>
      <c r="AF34" s="513">
        <f>AE34/($B34*3)</f>
        <v>0</v>
      </c>
    </row>
    <row r="37" spans="1:32" x14ac:dyDescent="0.25">
      <c r="K37" s="912"/>
    </row>
    <row r="38" spans="1:32" x14ac:dyDescent="0.25">
      <c r="I38" s="929"/>
    </row>
  </sheetData>
  <mergeCells count="4">
    <mergeCell ref="A2:Q2"/>
    <mergeCell ref="A3:Q3"/>
    <mergeCell ref="A5:AF5"/>
    <mergeCell ref="A19:AF19"/>
  </mergeCells>
  <pageMargins left="0.23622047244094491" right="0.27559055118110237" top="0.43307086614173229" bottom="0.78740157480314965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2:AF8"/>
  <sheetViews>
    <sheetView showGridLines="0" workbookViewId="0">
      <selection sqref="A1:R1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5.5703125" bestFit="1" customWidth="1"/>
    <col min="5" max="5" width="7" bestFit="1" customWidth="1"/>
    <col min="6" max="6" width="5.5703125" bestFit="1" customWidth="1"/>
    <col min="7" max="7" width="7.7109375" bestFit="1" customWidth="1"/>
    <col min="8" max="8" width="5.5703125" bestFit="1" customWidth="1"/>
    <col min="9" max="9" width="7.42578125" bestFit="1" customWidth="1"/>
    <col min="10" max="10" width="5.5703125" bestFit="1" customWidth="1"/>
    <col min="11" max="11" width="7" bestFit="1" customWidth="1"/>
    <col min="12" max="12" width="5.5703125" bestFit="1" customWidth="1"/>
    <col min="13" max="13" width="9.42578125" hidden="1" customWidth="1"/>
    <col min="14" max="14" width="8.85546875" hidden="1" customWidth="1"/>
    <col min="15" max="15" width="7.28515625" bestFit="1" customWidth="1"/>
    <col min="16" max="16" width="5.5703125" bestFit="1" customWidth="1"/>
    <col min="17" max="17" width="7.140625" bestFit="1" customWidth="1"/>
    <col min="18" max="18" width="6.5703125" bestFit="1" customWidth="1"/>
    <col min="19" max="19" width="7.5703125" bestFit="1" customWidth="1"/>
    <col min="20" max="20" width="6.5703125" bestFit="1" customWidth="1"/>
    <col min="21" max="22" width="0" hidden="1" customWidth="1"/>
    <col min="23" max="23" width="7.140625" bestFit="1" customWidth="1"/>
    <col min="24" max="24" width="6.5703125" bestFit="1" customWidth="1"/>
    <col min="25" max="25" width="7.42578125" bestFit="1" customWidth="1"/>
    <col min="26" max="26" width="6.5703125" bestFit="1" customWidth="1"/>
    <col min="27" max="27" width="9.42578125" customWidth="1"/>
    <col min="28" max="28" width="6.5703125" bestFit="1" customWidth="1"/>
    <col min="29" max="29" width="7.140625" bestFit="1" customWidth="1"/>
    <col min="30" max="30" width="6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546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104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tr">
        <f>'UBS Izolina Mazzei'!G31</f>
        <v>MAR_17</v>
      </c>
      <c r="H6" s="15" t="str">
        <f>'UBS Izolina Mazzei'!H31</f>
        <v>%</v>
      </c>
      <c r="I6" s="14" t="str">
        <f>'UBS Izolina Mazzei'!I31</f>
        <v>ABR_17</v>
      </c>
      <c r="J6" s="15" t="str">
        <f>'UBS Izolina Mazzei'!J31</f>
        <v>%</v>
      </c>
      <c r="K6" s="14" t="str">
        <f>'UBS Izolina Mazzei'!K31</f>
        <v>MAI_17</v>
      </c>
      <c r="L6" s="15" t="str">
        <f>'UBS Izolina Mazzei'!L31</f>
        <v>%</v>
      </c>
      <c r="M6" s="138" t="str">
        <f>'UBS Izolina Mazzei'!M31</f>
        <v>Trimestre</v>
      </c>
      <c r="N6" s="13" t="str">
        <f>'UBS Izolina Mazzei'!N31</f>
        <v>% Trim</v>
      </c>
      <c r="O6" s="14" t="str">
        <f>'UBS Izolina Mazzei'!O31</f>
        <v>JUN_17</v>
      </c>
      <c r="P6" s="15" t="str">
        <f>'UBS Izolina Mazzei'!P31</f>
        <v>%</v>
      </c>
      <c r="Q6" s="14" t="str">
        <f>'UBS Izolina Mazzei'!Q31</f>
        <v>JUL_17</v>
      </c>
      <c r="R6" s="15" t="str">
        <f>'UBS Izolina Mazzei'!R31</f>
        <v>%</v>
      </c>
      <c r="S6" s="14" t="str">
        <f>'UBS Izolina Mazzei'!S31</f>
        <v>AGO_17</v>
      </c>
      <c r="T6" s="15" t="str">
        <f>'UBS Izolina Mazzei'!T31</f>
        <v>%</v>
      </c>
      <c r="U6" s="138" t="str">
        <f>'UBS Izolina Mazzei'!AA31</f>
        <v>Trimestre</v>
      </c>
      <c r="V6" s="13" t="str">
        <f>'UBS Izolina Mazzei'!AB31</f>
        <v>% Trim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38" t="str">
        <f>'Pque N Mundo I'!AE20</f>
        <v>Trimestre</v>
      </c>
      <c r="AF6" s="13" t="str">
        <f>'Pque N Mundo I'!AF20</f>
        <v>% Trim</v>
      </c>
    </row>
    <row r="7" spans="1:32" ht="16.5" thickTop="1" thickBot="1" x14ac:dyDescent="0.3">
      <c r="A7" s="1104" t="s">
        <v>501</v>
      </c>
      <c r="B7" s="1105">
        <v>120</v>
      </c>
      <c r="C7" s="75">
        <v>0</v>
      </c>
      <c r="D7" s="76">
        <f t="shared" ref="D7" si="0">C7/$B7</f>
        <v>0</v>
      </c>
      <c r="E7" s="75">
        <v>0</v>
      </c>
      <c r="F7" s="76">
        <f t="shared" ref="F7" si="1">E7/$B7</f>
        <v>0</v>
      </c>
      <c r="G7" s="1106">
        <v>0</v>
      </c>
      <c r="H7" s="1107">
        <f t="shared" ref="H7" si="2">G7/$B7</f>
        <v>0</v>
      </c>
      <c r="I7" s="1106">
        <v>0</v>
      </c>
      <c r="J7" s="1107">
        <f t="shared" ref="J7" si="3">I7/$B7</f>
        <v>0</v>
      </c>
      <c r="K7" s="1106">
        <v>0</v>
      </c>
      <c r="L7" s="1107">
        <f t="shared" ref="L7" si="4">K7/$B7</f>
        <v>0</v>
      </c>
      <c r="M7" s="1108">
        <f t="shared" ref="M7:M8" si="5">SUM(G7,I7,K7)</f>
        <v>0</v>
      </c>
      <c r="N7" s="1109">
        <f t="shared" ref="N7" si="6">M7/($B7*3)</f>
        <v>0</v>
      </c>
      <c r="O7" s="1106">
        <v>2</v>
      </c>
      <c r="P7" s="1107">
        <f t="shared" ref="P7" si="7">O7/$B7</f>
        <v>1.6666666666666666E-2</v>
      </c>
      <c r="Q7" s="1106">
        <v>27</v>
      </c>
      <c r="R7" s="1107">
        <f t="shared" ref="R7" si="8">Q7/$B7</f>
        <v>0.22500000000000001</v>
      </c>
      <c r="S7" s="1106">
        <v>49</v>
      </c>
      <c r="T7" s="1107">
        <f t="shared" ref="T7" si="9">S7/$B7</f>
        <v>0.40833333333333333</v>
      </c>
      <c r="U7" s="1108">
        <f>SUM(O7,Q7,S7)</f>
        <v>78</v>
      </c>
      <c r="V7" s="1109">
        <f>U7/($B7*3)</f>
        <v>0.21666666666666667</v>
      </c>
      <c r="W7" s="890">
        <v>67</v>
      </c>
      <c r="X7" s="70">
        <f t="shared" ref="X7" si="10">W7/$B7</f>
        <v>0.55833333333333335</v>
      </c>
      <c r="Y7" s="890">
        <v>68</v>
      </c>
      <c r="Z7" s="70">
        <f t="shared" ref="Z7:AB7" si="11">Y7/$B7</f>
        <v>0.56666666666666665</v>
      </c>
      <c r="AA7" s="890">
        <v>68</v>
      </c>
      <c r="AB7" s="70">
        <f t="shared" si="11"/>
        <v>0.56666666666666665</v>
      </c>
      <c r="AC7" s="1106">
        <v>68</v>
      </c>
      <c r="AD7" s="1278">
        <f t="shared" ref="AD7" si="12">AC7/$B7</f>
        <v>0.56666666666666665</v>
      </c>
      <c r="AE7" s="1031">
        <f>SUM(W7,Y7,AA7)</f>
        <v>203</v>
      </c>
      <c r="AF7" s="1033">
        <f t="shared" ref="AF7" si="13">AE7/($B7*3)</f>
        <v>0.56388888888888888</v>
      </c>
    </row>
    <row r="8" spans="1:32" ht="15.75" thickBot="1" x14ac:dyDescent="0.3">
      <c r="A8" s="736" t="s">
        <v>7</v>
      </c>
      <c r="B8" s="737">
        <f>SUM(B7)</f>
        <v>120</v>
      </c>
      <c r="C8" s="23">
        <f t="shared" ref="C8" si="14">SUM(C7)</f>
        <v>0</v>
      </c>
      <c r="D8" s="1029">
        <f>C8/$B$8</f>
        <v>0</v>
      </c>
      <c r="E8" s="23">
        <f t="shared" ref="E8" si="15">SUM(E7)</f>
        <v>0</v>
      </c>
      <c r="F8" s="1029">
        <f>E8/$B$8</f>
        <v>0</v>
      </c>
      <c r="G8" s="1110">
        <f>SUM(G7)</f>
        <v>0</v>
      </c>
      <c r="H8" s="738">
        <f>G8/$B$8</f>
        <v>0</v>
      </c>
      <c r="I8" s="1110">
        <f>SUM(I7)</f>
        <v>0</v>
      </c>
      <c r="J8" s="738">
        <f>I8/$B$8</f>
        <v>0</v>
      </c>
      <c r="K8" s="1111">
        <f>SUM(K7)</f>
        <v>0</v>
      </c>
      <c r="L8" s="738">
        <f>K8/$B$8</f>
        <v>0</v>
      </c>
      <c r="M8" s="1112">
        <f t="shared" si="5"/>
        <v>0</v>
      </c>
      <c r="N8" s="1113">
        <f>M8/$B$8</f>
        <v>0</v>
      </c>
      <c r="O8" s="1110">
        <f>SUM(O7)</f>
        <v>2</v>
      </c>
      <c r="P8" s="738">
        <f>O8/$B$8</f>
        <v>1.6666666666666666E-2</v>
      </c>
      <c r="Q8" s="1110">
        <f t="shared" ref="Q8" si="16">SUM(Q7)</f>
        <v>27</v>
      </c>
      <c r="R8" s="738">
        <f>Q8/$B$8</f>
        <v>0.22500000000000001</v>
      </c>
      <c r="S8" s="1110">
        <f t="shared" ref="S8" si="17">SUM(S7)</f>
        <v>49</v>
      </c>
      <c r="T8" s="738">
        <f>S8/$B$8</f>
        <v>0.40833333333333333</v>
      </c>
      <c r="U8" s="1112">
        <f>SUM(O8,Q8,S8)</f>
        <v>78</v>
      </c>
      <c r="V8" s="1113">
        <f>U8/$B$8</f>
        <v>0.65</v>
      </c>
      <c r="W8" s="514">
        <f>SUM(W2:W7)</f>
        <v>67</v>
      </c>
      <c r="X8" s="738">
        <f t="shared" ref="X8" si="18">W8/$B8</f>
        <v>0.55833333333333335</v>
      </c>
      <c r="Y8" s="514">
        <f>SUM(Y2:Y7)</f>
        <v>68</v>
      </c>
      <c r="Z8" s="738">
        <f t="shared" ref="Z8" si="19">Y8/$B8</f>
        <v>0.56666666666666665</v>
      </c>
      <c r="AA8" s="514">
        <f t="shared" ref="AA8" si="20">SUM(AA2:AA7)</f>
        <v>68</v>
      </c>
      <c r="AB8" s="738">
        <f t="shared" ref="AB8" si="21">AA8/$B8</f>
        <v>0.56666666666666665</v>
      </c>
      <c r="AC8" s="1110">
        <f>SUM(AC7)</f>
        <v>68</v>
      </c>
      <c r="AD8" s="738">
        <f>AC8/$B$8</f>
        <v>0.56666666666666665</v>
      </c>
      <c r="AE8" s="1082">
        <f>SUM(W8,Y8,AA8)</f>
        <v>203</v>
      </c>
      <c r="AF8" s="1010">
        <f t="shared" ref="AF8" si="22">AE8/($B8*3)</f>
        <v>0.56388888888888888</v>
      </c>
    </row>
  </sheetData>
  <mergeCells count="3">
    <mergeCell ref="A2:Q2"/>
    <mergeCell ref="A3:Q3"/>
    <mergeCell ref="A5:AF5"/>
  </mergeCells>
  <pageMargins left="0.23622047244094491" right="0.27559055118110237" top="0.43307086614173229" bottom="0.78740157480314965" header="0.31496062992125984" footer="0.31496062992125984"/>
  <pageSetup paperSize="9" scale="69" orientation="landscape" r:id="rId1"/>
  <headerFooter>
    <oddFooter>&amp;LFonte: Sistema WEBSAASS / SMS&amp;RPag.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AF47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8.285156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425781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1" width="10" hidden="1" customWidth="1"/>
    <col min="22" max="22" width="8.570312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42578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524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313" t="s">
        <v>541</v>
      </c>
      <c r="AD6" s="1312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528</v>
      </c>
      <c r="C7" s="890">
        <v>992</v>
      </c>
      <c r="D7" s="1053">
        <f t="shared" ref="D7:D15" si="0">C7/$B7</f>
        <v>1.8787878787878789</v>
      </c>
      <c r="E7" s="890">
        <v>233</v>
      </c>
      <c r="F7" s="1053">
        <f t="shared" ref="F7:F15" si="1">E7/$B7</f>
        <v>0.44128787878787878</v>
      </c>
      <c r="G7" s="890">
        <v>600</v>
      </c>
      <c r="H7" s="19">
        <f t="shared" ref="H7:H15" si="2">G7/$B7</f>
        <v>1.1363636363636365</v>
      </c>
      <c r="I7" s="890">
        <v>628</v>
      </c>
      <c r="J7" s="19">
        <f t="shared" ref="J7:J15" si="3">I7/$B7</f>
        <v>1.1893939393939394</v>
      </c>
      <c r="K7" s="890">
        <v>961</v>
      </c>
      <c r="L7" s="19">
        <f t="shared" ref="L7:L15" si="4">K7/$B7</f>
        <v>1.8200757575757576</v>
      </c>
      <c r="M7" s="101">
        <f>SUM(G7,I7,K7)</f>
        <v>2189</v>
      </c>
      <c r="N7" s="175">
        <f>M7/($B7*3)</f>
        <v>1.3819444444444444</v>
      </c>
      <c r="O7" s="890">
        <v>787</v>
      </c>
      <c r="P7" s="19">
        <f t="shared" ref="P7:P15" si="5">O7/$B7</f>
        <v>1.490530303030303</v>
      </c>
      <c r="Q7" s="890">
        <v>408</v>
      </c>
      <c r="R7" s="19">
        <f t="shared" ref="R7:R15" si="6">Q7/$B7</f>
        <v>0.77272727272727271</v>
      </c>
      <c r="S7" s="890">
        <v>939</v>
      </c>
      <c r="T7" s="19">
        <f t="shared" ref="T7:T15" si="7">S7/$B7</f>
        <v>1.7784090909090908</v>
      </c>
      <c r="U7" s="101">
        <f t="shared" ref="U7:U15" si="8">SUM(O7,Q7,S7)</f>
        <v>2134</v>
      </c>
      <c r="V7" s="175">
        <f t="shared" ref="V7:V15" si="9">U7/($B7*3)</f>
        <v>1.3472222222222223</v>
      </c>
      <c r="W7" s="890">
        <v>702</v>
      </c>
      <c r="X7" s="70">
        <f t="shared" ref="X7" si="10">W7/$B7</f>
        <v>1.3295454545454546</v>
      </c>
      <c r="Y7" s="890">
        <v>761</v>
      </c>
      <c r="Z7" s="70">
        <f t="shared" ref="Z7:AB7" si="11">Y7/$B7</f>
        <v>1.4412878787878789</v>
      </c>
      <c r="AA7" s="890">
        <v>719</v>
      </c>
      <c r="AB7" s="70">
        <f t="shared" si="11"/>
        <v>1.3617424242424243</v>
      </c>
      <c r="AC7" s="890">
        <v>722</v>
      </c>
      <c r="AD7" s="1053">
        <f t="shared" ref="AD7:AD15" si="12">AC7/$B7</f>
        <v>1.3674242424242424</v>
      </c>
      <c r="AE7" s="101">
        <f>SUM(W7,Y7,AA7)</f>
        <v>2182</v>
      </c>
      <c r="AF7" s="175">
        <f t="shared" ref="AF7" si="13">AE7/($B7*3)</f>
        <v>1.3775252525252526</v>
      </c>
    </row>
    <row r="8" spans="1:32" x14ac:dyDescent="0.25">
      <c r="A8" s="2" t="s">
        <v>9</v>
      </c>
      <c r="B8" s="5">
        <v>1408</v>
      </c>
      <c r="C8" s="1345">
        <v>3647</v>
      </c>
      <c r="D8" s="1346">
        <f t="shared" si="0"/>
        <v>2.5901988636363638</v>
      </c>
      <c r="E8" s="1345">
        <v>267</v>
      </c>
      <c r="F8" s="1346">
        <f t="shared" si="1"/>
        <v>0.18963068181818182</v>
      </c>
      <c r="G8" s="891">
        <v>2268</v>
      </c>
      <c r="H8" s="20">
        <f t="shared" si="2"/>
        <v>1.6107954545454546</v>
      </c>
      <c r="I8" s="891">
        <v>2622</v>
      </c>
      <c r="J8" s="20">
        <f t="shared" si="3"/>
        <v>1.8622159090909092</v>
      </c>
      <c r="K8" s="891">
        <v>4180</v>
      </c>
      <c r="L8" s="20">
        <f t="shared" si="4"/>
        <v>2.96875</v>
      </c>
      <c r="M8" s="103">
        <f t="shared" ref="M8:M15" si="14">SUM(G8,I8,K8)</f>
        <v>9070</v>
      </c>
      <c r="N8" s="275">
        <f t="shared" ref="N8:N15" si="15">M8/($B8*3)</f>
        <v>2.1472537878787881</v>
      </c>
      <c r="O8" s="891">
        <v>2714</v>
      </c>
      <c r="P8" s="20">
        <f t="shared" si="5"/>
        <v>1.9275568181818181</v>
      </c>
      <c r="Q8" s="891">
        <v>782</v>
      </c>
      <c r="R8" s="20">
        <f t="shared" si="6"/>
        <v>0.55539772727272729</v>
      </c>
      <c r="S8" s="891">
        <v>3555</v>
      </c>
      <c r="T8" s="20">
        <f t="shared" si="7"/>
        <v>2.5248579545454546</v>
      </c>
      <c r="U8" s="103">
        <f t="shared" si="8"/>
        <v>7051</v>
      </c>
      <c r="V8" s="275">
        <f t="shared" si="9"/>
        <v>1.6692708333333333</v>
      </c>
      <c r="W8" s="890">
        <v>2354</v>
      </c>
      <c r="X8" s="70">
        <f t="shared" ref="X8:X14" si="16">W8/$B8</f>
        <v>1.671875</v>
      </c>
      <c r="Y8" s="890">
        <v>2707</v>
      </c>
      <c r="Z8" s="70">
        <f t="shared" ref="Z8:Z14" si="17">Y8/$B8</f>
        <v>1.9225852272727273</v>
      </c>
      <c r="AA8" s="890">
        <v>2935</v>
      </c>
      <c r="AB8" s="70">
        <f t="shared" ref="AB8:AB14" si="18">AA8/$B8</f>
        <v>2.0845170454545454</v>
      </c>
      <c r="AC8" s="1310">
        <v>2641</v>
      </c>
      <c r="AD8" s="1073">
        <f t="shared" si="12"/>
        <v>1.8757102272727273</v>
      </c>
      <c r="AE8" s="101">
        <f t="shared" ref="AE8:AE15" si="19">SUM(W8,Y8,AA8)</f>
        <v>7996</v>
      </c>
      <c r="AF8" s="175">
        <f t="shared" ref="AF8:AF15" si="20">AE8/($B8*3)</f>
        <v>1.8929924242424243</v>
      </c>
    </row>
    <row r="9" spans="1:32" x14ac:dyDescent="0.25">
      <c r="A9" s="2" t="s">
        <v>10</v>
      </c>
      <c r="B9" s="5">
        <v>789</v>
      </c>
      <c r="C9" s="1345">
        <v>519</v>
      </c>
      <c r="D9" s="1346">
        <f t="shared" si="0"/>
        <v>0.65779467680608361</v>
      </c>
      <c r="E9" s="1345">
        <v>623</v>
      </c>
      <c r="F9" s="1346">
        <f t="shared" si="1"/>
        <v>0.78960709759188852</v>
      </c>
      <c r="G9" s="891">
        <v>919</v>
      </c>
      <c r="H9" s="20">
        <f t="shared" si="2"/>
        <v>1.164765525982256</v>
      </c>
      <c r="I9" s="891">
        <v>796</v>
      </c>
      <c r="J9" s="20">
        <f t="shared" si="3"/>
        <v>1.0088719898605829</v>
      </c>
      <c r="K9" s="891">
        <v>1016</v>
      </c>
      <c r="L9" s="20">
        <f t="shared" si="4"/>
        <v>1.2877059569074778</v>
      </c>
      <c r="M9" s="103">
        <f t="shared" si="14"/>
        <v>2731</v>
      </c>
      <c r="N9" s="275">
        <f t="shared" si="15"/>
        <v>1.1537811575834389</v>
      </c>
      <c r="O9" s="891">
        <v>918</v>
      </c>
      <c r="P9" s="20">
        <f t="shared" si="5"/>
        <v>1.1634980988593155</v>
      </c>
      <c r="Q9" s="891">
        <v>858</v>
      </c>
      <c r="R9" s="20">
        <f t="shared" si="6"/>
        <v>1.0874524714828897</v>
      </c>
      <c r="S9" s="891">
        <v>1142</v>
      </c>
      <c r="T9" s="20">
        <f t="shared" si="7"/>
        <v>1.4474017743979721</v>
      </c>
      <c r="U9" s="103">
        <f t="shared" si="8"/>
        <v>2918</v>
      </c>
      <c r="V9" s="275">
        <f t="shared" si="9"/>
        <v>1.2327841149133925</v>
      </c>
      <c r="W9" s="890">
        <v>1033</v>
      </c>
      <c r="X9" s="70">
        <f t="shared" si="16"/>
        <v>1.3092522179974651</v>
      </c>
      <c r="Y9" s="890">
        <v>958</v>
      </c>
      <c r="Z9" s="70">
        <f t="shared" si="17"/>
        <v>1.2141951837769329</v>
      </c>
      <c r="AA9" s="890">
        <v>837</v>
      </c>
      <c r="AB9" s="70">
        <f t="shared" si="18"/>
        <v>1.0608365019011408</v>
      </c>
      <c r="AC9" s="1310">
        <v>558</v>
      </c>
      <c r="AD9" s="1073">
        <f t="shared" si="12"/>
        <v>0.70722433460076051</v>
      </c>
      <c r="AE9" s="101">
        <f t="shared" si="19"/>
        <v>2828</v>
      </c>
      <c r="AF9" s="175">
        <f t="shared" si="20"/>
        <v>1.1947613012251797</v>
      </c>
    </row>
    <row r="10" spans="1:32" x14ac:dyDescent="0.25">
      <c r="A10" s="2" t="s">
        <v>42</v>
      </c>
      <c r="B10" s="5">
        <v>526</v>
      </c>
      <c r="C10" s="1345">
        <v>281</v>
      </c>
      <c r="D10" s="1346">
        <f t="shared" si="0"/>
        <v>0.53422053231939159</v>
      </c>
      <c r="E10" s="1345">
        <v>429</v>
      </c>
      <c r="F10" s="1346">
        <f t="shared" si="1"/>
        <v>0.81558935361216733</v>
      </c>
      <c r="G10" s="891">
        <v>559</v>
      </c>
      <c r="H10" s="20">
        <f t="shared" si="2"/>
        <v>1.0627376425855513</v>
      </c>
      <c r="I10" s="891">
        <v>429</v>
      </c>
      <c r="J10" s="20">
        <f t="shared" si="3"/>
        <v>0.81558935361216733</v>
      </c>
      <c r="K10" s="891">
        <v>543</v>
      </c>
      <c r="L10" s="20">
        <f t="shared" si="4"/>
        <v>1.0323193916349811</v>
      </c>
      <c r="M10" s="103">
        <f>SUM(G10,I10,K10)</f>
        <v>1531</v>
      </c>
      <c r="N10" s="275">
        <f t="shared" si="15"/>
        <v>0.97021546261089986</v>
      </c>
      <c r="O10" s="891">
        <v>488</v>
      </c>
      <c r="P10" s="20">
        <f t="shared" si="5"/>
        <v>0.92775665399239549</v>
      </c>
      <c r="Q10" s="891">
        <v>188</v>
      </c>
      <c r="R10" s="20">
        <f t="shared" si="6"/>
        <v>0.35741444866920152</v>
      </c>
      <c r="S10" s="891">
        <v>486</v>
      </c>
      <c r="T10" s="20">
        <f t="shared" si="7"/>
        <v>0.92395437262357416</v>
      </c>
      <c r="U10" s="103">
        <f t="shared" si="8"/>
        <v>1162</v>
      </c>
      <c r="V10" s="275">
        <f t="shared" si="9"/>
        <v>0.73637515842839041</v>
      </c>
      <c r="W10" s="890">
        <v>420</v>
      </c>
      <c r="X10" s="70">
        <f t="shared" si="16"/>
        <v>0.79847908745247154</v>
      </c>
      <c r="Y10" s="890">
        <v>499</v>
      </c>
      <c r="Z10" s="70">
        <f t="shared" si="17"/>
        <v>0.9486692015209125</v>
      </c>
      <c r="AA10" s="890">
        <v>428</v>
      </c>
      <c r="AB10" s="70">
        <f t="shared" si="18"/>
        <v>0.81368821292775662</v>
      </c>
      <c r="AC10" s="1310">
        <v>448</v>
      </c>
      <c r="AD10" s="1073">
        <f t="shared" si="12"/>
        <v>0.85171102661596954</v>
      </c>
      <c r="AE10" s="101">
        <f t="shared" si="19"/>
        <v>1347</v>
      </c>
      <c r="AF10" s="175">
        <f t="shared" si="20"/>
        <v>0.85361216730038025</v>
      </c>
    </row>
    <row r="11" spans="1:32" x14ac:dyDescent="0.25">
      <c r="A11" s="100" t="s">
        <v>194</v>
      </c>
      <c r="B11" s="5">
        <v>140</v>
      </c>
      <c r="C11" s="1345">
        <v>154</v>
      </c>
      <c r="D11" s="1346">
        <f t="shared" si="0"/>
        <v>1.1000000000000001</v>
      </c>
      <c r="E11" s="1345">
        <v>102</v>
      </c>
      <c r="F11" s="1346">
        <f t="shared" si="1"/>
        <v>0.72857142857142854</v>
      </c>
      <c r="G11" s="892">
        <v>149</v>
      </c>
      <c r="H11" s="20">
        <f t="shared" si="2"/>
        <v>1.0642857142857143</v>
      </c>
      <c r="I11" s="892">
        <v>100</v>
      </c>
      <c r="J11" s="20">
        <f t="shared" si="3"/>
        <v>0.7142857142857143</v>
      </c>
      <c r="K11" s="892">
        <v>134</v>
      </c>
      <c r="L11" s="20">
        <f t="shared" si="4"/>
        <v>0.95714285714285718</v>
      </c>
      <c r="M11" s="103">
        <f t="shared" si="14"/>
        <v>383</v>
      </c>
      <c r="N11" s="275">
        <f t="shared" si="15"/>
        <v>0.91190476190476188</v>
      </c>
      <c r="O11" s="892">
        <v>120</v>
      </c>
      <c r="P11" s="20">
        <f t="shared" si="5"/>
        <v>0.8571428571428571</v>
      </c>
      <c r="Q11" s="892">
        <v>0</v>
      </c>
      <c r="R11" s="20">
        <f t="shared" si="6"/>
        <v>0</v>
      </c>
      <c r="S11" s="892">
        <v>142</v>
      </c>
      <c r="T11" s="20">
        <f t="shared" si="7"/>
        <v>1.0142857142857142</v>
      </c>
      <c r="U11" s="103">
        <f t="shared" si="8"/>
        <v>262</v>
      </c>
      <c r="V11" s="275">
        <f t="shared" si="9"/>
        <v>0.62380952380952381</v>
      </c>
      <c r="W11" s="890">
        <v>132</v>
      </c>
      <c r="X11" s="70">
        <f t="shared" si="16"/>
        <v>0.94285714285714284</v>
      </c>
      <c r="Y11" s="890">
        <v>80</v>
      </c>
      <c r="Z11" s="70">
        <f t="shared" si="17"/>
        <v>0.5714285714285714</v>
      </c>
      <c r="AA11" s="890">
        <v>87</v>
      </c>
      <c r="AB11" s="70">
        <f t="shared" si="18"/>
        <v>0.62142857142857144</v>
      </c>
      <c r="AC11" s="1308">
        <v>113</v>
      </c>
      <c r="AD11" s="1073">
        <f t="shared" si="12"/>
        <v>0.80714285714285716</v>
      </c>
      <c r="AE11" s="101">
        <f t="shared" si="19"/>
        <v>299</v>
      </c>
      <c r="AF11" s="175">
        <f t="shared" si="20"/>
        <v>0.71190476190476193</v>
      </c>
    </row>
    <row r="12" spans="1:32" x14ac:dyDescent="0.25">
      <c r="A12" s="2" t="s">
        <v>13</v>
      </c>
      <c r="B12" s="5">
        <v>526</v>
      </c>
      <c r="C12" s="1345">
        <v>438</v>
      </c>
      <c r="D12" s="1346">
        <f t="shared" si="0"/>
        <v>0.83269961977186313</v>
      </c>
      <c r="E12" s="1345">
        <v>459</v>
      </c>
      <c r="F12" s="1346">
        <f t="shared" si="1"/>
        <v>0.87262357414448666</v>
      </c>
      <c r="G12" s="894">
        <v>577</v>
      </c>
      <c r="H12" s="20">
        <f t="shared" si="2"/>
        <v>1.0969581749049431</v>
      </c>
      <c r="I12" s="894">
        <v>438</v>
      </c>
      <c r="J12" s="20">
        <f t="shared" si="3"/>
        <v>0.83269961977186313</v>
      </c>
      <c r="K12" s="894">
        <v>570</v>
      </c>
      <c r="L12" s="20">
        <f t="shared" si="4"/>
        <v>1.0836501901140685</v>
      </c>
      <c r="M12" s="103">
        <f t="shared" si="14"/>
        <v>1585</v>
      </c>
      <c r="N12" s="275">
        <f t="shared" si="15"/>
        <v>1.0044359949302915</v>
      </c>
      <c r="O12" s="894">
        <v>489</v>
      </c>
      <c r="P12" s="20">
        <f t="shared" si="5"/>
        <v>0.92965779467680609</v>
      </c>
      <c r="Q12" s="894">
        <v>503</v>
      </c>
      <c r="R12" s="20">
        <f t="shared" si="6"/>
        <v>0.95627376425855515</v>
      </c>
      <c r="S12" s="894">
        <v>662</v>
      </c>
      <c r="T12" s="20">
        <f t="shared" si="7"/>
        <v>1.2585551330798479</v>
      </c>
      <c r="U12" s="103">
        <f t="shared" si="8"/>
        <v>1654</v>
      </c>
      <c r="V12" s="275">
        <f t="shared" si="9"/>
        <v>1.0481622306717364</v>
      </c>
      <c r="W12" s="890">
        <v>290</v>
      </c>
      <c r="X12" s="70">
        <f t="shared" si="16"/>
        <v>0.5513307984790875</v>
      </c>
      <c r="Y12" s="890">
        <v>432</v>
      </c>
      <c r="Z12" s="70">
        <f t="shared" si="17"/>
        <v>0.82129277566539927</v>
      </c>
      <c r="AA12" s="890">
        <v>438</v>
      </c>
      <c r="AB12" s="70">
        <f t="shared" si="18"/>
        <v>0.83269961977186313</v>
      </c>
      <c r="AC12" s="1078">
        <v>525</v>
      </c>
      <c r="AD12" s="1073">
        <f t="shared" si="12"/>
        <v>0.99809885931558939</v>
      </c>
      <c r="AE12" s="101">
        <f t="shared" si="19"/>
        <v>1160</v>
      </c>
      <c r="AF12" s="175">
        <f t="shared" si="20"/>
        <v>0.73510773130544993</v>
      </c>
    </row>
    <row r="13" spans="1:32" x14ac:dyDescent="0.25">
      <c r="A13" s="946" t="s">
        <v>444</v>
      </c>
      <c r="B13" s="5">
        <v>132</v>
      </c>
      <c r="C13" s="1345">
        <v>162</v>
      </c>
      <c r="D13" s="1346">
        <f t="shared" si="0"/>
        <v>1.2272727272727273</v>
      </c>
      <c r="E13" s="1345">
        <v>96</v>
      </c>
      <c r="F13" s="1346">
        <f t="shared" si="1"/>
        <v>0.72727272727272729</v>
      </c>
      <c r="G13" s="894">
        <v>0</v>
      </c>
      <c r="H13" s="20">
        <f t="shared" ref="H13:H14" si="21">G13/$B13</f>
        <v>0</v>
      </c>
      <c r="I13" s="894">
        <v>115</v>
      </c>
      <c r="J13" s="20">
        <f t="shared" ref="J13:J14" si="22">I13/$B13</f>
        <v>0.87121212121212122</v>
      </c>
      <c r="K13" s="894">
        <v>182</v>
      </c>
      <c r="L13" s="20">
        <f t="shared" ref="L13:L14" si="23">K13/$B13</f>
        <v>1.3787878787878789</v>
      </c>
      <c r="M13" s="103">
        <f t="shared" ref="M13:M14" si="24">SUM(G13,I13,K13)</f>
        <v>297</v>
      </c>
      <c r="N13" s="275">
        <f t="shared" ref="N13:N14" si="25">M13/($B13*3)</f>
        <v>0.75</v>
      </c>
      <c r="O13" s="894">
        <v>139</v>
      </c>
      <c r="P13" s="20">
        <f t="shared" ref="P13:P14" si="26">O13/$B13</f>
        <v>1.053030303030303</v>
      </c>
      <c r="Q13" s="894">
        <v>127</v>
      </c>
      <c r="R13" s="20">
        <f t="shared" ref="R13:R14" si="27">Q13/$B13</f>
        <v>0.96212121212121215</v>
      </c>
      <c r="S13" s="894">
        <v>167</v>
      </c>
      <c r="T13" s="20">
        <f t="shared" ref="T13:T14" si="28">S13/$B13</f>
        <v>1.2651515151515151</v>
      </c>
      <c r="U13" s="103">
        <f t="shared" si="8"/>
        <v>433</v>
      </c>
      <c r="V13" s="275">
        <f t="shared" si="9"/>
        <v>1.0934343434343434</v>
      </c>
      <c r="W13" s="890">
        <v>134</v>
      </c>
      <c r="X13" s="70">
        <f t="shared" si="16"/>
        <v>1.0151515151515151</v>
      </c>
      <c r="Y13" s="890">
        <v>162</v>
      </c>
      <c r="Z13" s="70">
        <f t="shared" si="17"/>
        <v>1.2272727272727273</v>
      </c>
      <c r="AA13" s="890">
        <v>130</v>
      </c>
      <c r="AB13" s="70">
        <f t="shared" si="18"/>
        <v>0.98484848484848486</v>
      </c>
      <c r="AC13" s="1078">
        <v>101</v>
      </c>
      <c r="AD13" s="1073">
        <f t="shared" si="12"/>
        <v>0.76515151515151514</v>
      </c>
      <c r="AE13" s="101">
        <f t="shared" si="19"/>
        <v>426</v>
      </c>
      <c r="AF13" s="175">
        <f t="shared" si="20"/>
        <v>1.0757575757575757</v>
      </c>
    </row>
    <row r="14" spans="1:32" ht="15.75" thickBot="1" x14ac:dyDescent="0.3">
      <c r="A14" s="1076" t="s">
        <v>445</v>
      </c>
      <c r="B14" s="1085">
        <v>220</v>
      </c>
      <c r="C14" s="1350">
        <v>0</v>
      </c>
      <c r="D14" s="1351">
        <f t="shared" si="0"/>
        <v>0</v>
      </c>
      <c r="E14" s="1350">
        <v>184</v>
      </c>
      <c r="F14" s="1351">
        <f t="shared" si="1"/>
        <v>0.83636363636363631</v>
      </c>
      <c r="G14" s="1078">
        <v>228</v>
      </c>
      <c r="H14" s="1074">
        <f t="shared" si="21"/>
        <v>1.0363636363636364</v>
      </c>
      <c r="I14" s="1078">
        <v>185</v>
      </c>
      <c r="J14" s="1074">
        <f t="shared" si="22"/>
        <v>0.84090909090909094</v>
      </c>
      <c r="K14" s="1078">
        <v>194</v>
      </c>
      <c r="L14" s="1074">
        <f t="shared" si="23"/>
        <v>0.88181818181818183</v>
      </c>
      <c r="M14" s="1079">
        <f t="shared" si="24"/>
        <v>607</v>
      </c>
      <c r="N14" s="1080">
        <f t="shared" si="25"/>
        <v>0.91969696969696968</v>
      </c>
      <c r="O14" s="1078">
        <v>155</v>
      </c>
      <c r="P14" s="1074">
        <f t="shared" si="26"/>
        <v>0.70454545454545459</v>
      </c>
      <c r="Q14" s="1078">
        <v>206</v>
      </c>
      <c r="R14" s="1074">
        <f t="shared" si="27"/>
        <v>0.9363636363636364</v>
      </c>
      <c r="S14" s="1078">
        <v>201</v>
      </c>
      <c r="T14" s="1074">
        <f t="shared" si="28"/>
        <v>0.91363636363636369</v>
      </c>
      <c r="U14" s="1079">
        <f t="shared" si="8"/>
        <v>562</v>
      </c>
      <c r="V14" s="1080">
        <f t="shared" si="9"/>
        <v>0.85151515151515156</v>
      </c>
      <c r="W14" s="890">
        <v>186</v>
      </c>
      <c r="X14" s="70">
        <f t="shared" si="16"/>
        <v>0.84545454545454546</v>
      </c>
      <c r="Y14" s="890">
        <v>170</v>
      </c>
      <c r="Z14" s="70">
        <f t="shared" si="17"/>
        <v>0.77272727272727271</v>
      </c>
      <c r="AA14" s="890">
        <v>174</v>
      </c>
      <c r="AB14" s="70">
        <f t="shared" si="18"/>
        <v>0.79090909090909089</v>
      </c>
      <c r="AC14" s="1078">
        <v>185</v>
      </c>
      <c r="AD14" s="1316">
        <f t="shared" si="12"/>
        <v>0.84090909090909094</v>
      </c>
      <c r="AE14" s="1031">
        <f t="shared" si="19"/>
        <v>530</v>
      </c>
      <c r="AF14" s="1033">
        <f t="shared" si="20"/>
        <v>0.80303030303030298</v>
      </c>
    </row>
    <row r="15" spans="1:32" ht="15.75" thickBot="1" x14ac:dyDescent="0.3">
      <c r="A15" s="736" t="s">
        <v>7</v>
      </c>
      <c r="B15" s="737">
        <f>SUM(B7:B14)</f>
        <v>4269</v>
      </c>
      <c r="C15" s="909">
        <f t="shared" ref="C15" si="29">SUM(C7:C14)</f>
        <v>6193</v>
      </c>
      <c r="D15" s="952">
        <f t="shared" si="0"/>
        <v>1.4506910283438745</v>
      </c>
      <c r="E15" s="909">
        <f t="shared" ref="E15" si="30">SUM(E7:E14)</f>
        <v>2393</v>
      </c>
      <c r="F15" s="952">
        <f t="shared" si="1"/>
        <v>0.56055282267509954</v>
      </c>
      <c r="G15" s="514">
        <f>SUM(G7:G14)</f>
        <v>5300</v>
      </c>
      <c r="H15" s="738">
        <f t="shared" si="2"/>
        <v>1.2415085500117125</v>
      </c>
      <c r="I15" s="514">
        <f>SUM(I7:I14)</f>
        <v>5313</v>
      </c>
      <c r="J15" s="738">
        <f t="shared" si="3"/>
        <v>1.2445537596626846</v>
      </c>
      <c r="K15" s="1081">
        <f>SUM(K7:K14)</f>
        <v>7780</v>
      </c>
      <c r="L15" s="738">
        <f t="shared" si="4"/>
        <v>1.8224408526587024</v>
      </c>
      <c r="M15" s="739">
        <f t="shared" si="14"/>
        <v>18393</v>
      </c>
      <c r="N15" s="363">
        <f t="shared" si="15"/>
        <v>1.4361677207776997</v>
      </c>
      <c r="O15" s="514">
        <f>SUM(O7:O14)</f>
        <v>5810</v>
      </c>
      <c r="P15" s="738">
        <f t="shared" si="5"/>
        <v>1.360974467088311</v>
      </c>
      <c r="Q15" s="514">
        <f t="shared" ref="Q15" si="31">SUM(Q7:Q14)</f>
        <v>3072</v>
      </c>
      <c r="R15" s="738">
        <f t="shared" si="6"/>
        <v>0.71960646521433591</v>
      </c>
      <c r="S15" s="514">
        <f t="shared" ref="S15" si="32">SUM(S7:S14)</f>
        <v>7294</v>
      </c>
      <c r="T15" s="738">
        <f t="shared" si="7"/>
        <v>1.7085968610915905</v>
      </c>
      <c r="U15" s="739">
        <f t="shared" si="8"/>
        <v>16176</v>
      </c>
      <c r="V15" s="363">
        <f t="shared" si="9"/>
        <v>1.2630592644647458</v>
      </c>
      <c r="W15" s="514">
        <f>SUM(W7:W14)</f>
        <v>5251</v>
      </c>
      <c r="X15" s="738">
        <f t="shared" ref="X15" si="33">W15/$B15</f>
        <v>1.2300304520965097</v>
      </c>
      <c r="Y15" s="514">
        <f>SUM(Y7:Y14)</f>
        <v>5769</v>
      </c>
      <c r="Z15" s="738">
        <f t="shared" ref="Z15" si="34">Y15/$B15</f>
        <v>1.3513703443429375</v>
      </c>
      <c r="AA15" s="514">
        <f>SUM(AA7:AA14)</f>
        <v>5748</v>
      </c>
      <c r="AB15" s="738">
        <f t="shared" ref="AB15" si="35">AA15/$B15</f>
        <v>1.3464511595221362</v>
      </c>
      <c r="AC15" s="514">
        <f>SUM(AC7:AC14)</f>
        <v>5293</v>
      </c>
      <c r="AD15" s="738">
        <f t="shared" si="12"/>
        <v>1.239868821738112</v>
      </c>
      <c r="AE15" s="1082">
        <f t="shared" si="19"/>
        <v>16768</v>
      </c>
      <c r="AF15" s="1010">
        <f t="shared" si="20"/>
        <v>1.3092839853205278</v>
      </c>
    </row>
    <row r="17" spans="1:32" ht="15.75" x14ac:dyDescent="0.25">
      <c r="A17" s="1402" t="s">
        <v>529</v>
      </c>
      <c r="B17" s="1403"/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1403"/>
    </row>
    <row r="18" spans="1:32" ht="24.75" thickBot="1" x14ac:dyDescent="0.3">
      <c r="A18" s="14" t="s">
        <v>14</v>
      </c>
      <c r="B18" s="12" t="s">
        <v>172</v>
      </c>
      <c r="C18" s="1343" t="str">
        <f t="shared" ref="C18:F18" si="36">C6</f>
        <v>JAN_17</v>
      </c>
      <c r="D18" s="1344" t="str">
        <f t="shared" si="36"/>
        <v>%</v>
      </c>
      <c r="E18" s="1343" t="str">
        <f t="shared" si="36"/>
        <v>FEV_17</v>
      </c>
      <c r="F18" s="1344" t="str">
        <f t="shared" si="36"/>
        <v>%</v>
      </c>
      <c r="G18" s="14" t="s">
        <v>495</v>
      </c>
      <c r="H18" s="15" t="s">
        <v>1</v>
      </c>
      <c r="I18" s="14" t="s">
        <v>496</v>
      </c>
      <c r="J18" s="15" t="s">
        <v>1</v>
      </c>
      <c r="K18" s="14" t="s">
        <v>497</v>
      </c>
      <c r="L18" s="15" t="s">
        <v>1</v>
      </c>
      <c r="M18" s="149" t="s">
        <v>440</v>
      </c>
      <c r="N18" s="150" t="s">
        <v>205</v>
      </c>
      <c r="O18" s="14" t="s">
        <v>498</v>
      </c>
      <c r="P18" s="15" t="s">
        <v>1</v>
      </c>
      <c r="Q18" s="14" t="s">
        <v>499</v>
      </c>
      <c r="R18" s="15" t="s">
        <v>1</v>
      </c>
      <c r="S18" s="14" t="s">
        <v>500</v>
      </c>
      <c r="T18" s="15" t="s">
        <v>1</v>
      </c>
      <c r="U18" s="149" t="s">
        <v>440</v>
      </c>
      <c r="V18" s="150" t="s">
        <v>205</v>
      </c>
      <c r="W18" s="14" t="s">
        <v>533</v>
      </c>
      <c r="X18" s="15" t="s">
        <v>1</v>
      </c>
      <c r="Y18" s="14" t="s">
        <v>534</v>
      </c>
      <c r="Z18" s="15" t="s">
        <v>1</v>
      </c>
      <c r="AA18" s="14" t="s">
        <v>535</v>
      </c>
      <c r="AB18" s="15" t="s">
        <v>1</v>
      </c>
      <c r="AC18" s="1313" t="s">
        <v>541</v>
      </c>
      <c r="AD18" s="1312" t="s">
        <v>1</v>
      </c>
      <c r="AE18" s="149" t="s">
        <v>440</v>
      </c>
      <c r="AF18" s="150" t="s">
        <v>205</v>
      </c>
    </row>
    <row r="19" spans="1:32" ht="15.75" thickTop="1" x14ac:dyDescent="0.25">
      <c r="A19" s="53" t="s">
        <v>446</v>
      </c>
      <c r="B19" s="54">
        <v>0</v>
      </c>
      <c r="C19" s="55">
        <v>91</v>
      </c>
      <c r="D19" s="56" t="e">
        <f t="shared" ref="D19:D27" si="37">C19/$B19</f>
        <v>#DIV/0!</v>
      </c>
      <c r="E19" s="55">
        <v>147</v>
      </c>
      <c r="F19" s="56" t="e">
        <f t="shared" ref="F19:F27" si="38">E19/$B19</f>
        <v>#DIV/0!</v>
      </c>
      <c r="G19" s="55">
        <v>287</v>
      </c>
      <c r="H19" s="56" t="e">
        <f t="shared" ref="H19:H27" si="39">G19/$B19</f>
        <v>#DIV/0!</v>
      </c>
      <c r="I19" s="55">
        <v>172</v>
      </c>
      <c r="J19" s="56" t="e">
        <f t="shared" ref="J19:J27" si="40">I19/$B19</f>
        <v>#DIV/0!</v>
      </c>
      <c r="K19" s="55">
        <v>214</v>
      </c>
      <c r="L19" s="56" t="e">
        <f t="shared" ref="L19:L27" si="41">K19/$B19</f>
        <v>#DIV/0!</v>
      </c>
      <c r="M19" s="205">
        <f>SUM(G19,I19,K19)</f>
        <v>673</v>
      </c>
      <c r="N19" s="206" t="e">
        <f>M19/($B19*3)</f>
        <v>#DIV/0!</v>
      </c>
      <c r="O19" s="55">
        <v>237</v>
      </c>
      <c r="P19" s="56" t="e">
        <f t="shared" ref="P19:P27" si="42">O19/$B19</f>
        <v>#DIV/0!</v>
      </c>
      <c r="Q19" s="55">
        <v>124</v>
      </c>
      <c r="R19" s="56" t="e">
        <f t="shared" ref="R19:R27" si="43">Q19/$B19</f>
        <v>#DIV/0!</v>
      </c>
      <c r="S19" s="55">
        <v>319</v>
      </c>
      <c r="T19" s="56" t="e">
        <f t="shared" ref="T19:T27" si="44">S19/$B19</f>
        <v>#DIV/0!</v>
      </c>
      <c r="U19" s="205">
        <f t="shared" ref="U19:U27" si="45">SUM(O19,Q19,S19)</f>
        <v>680</v>
      </c>
      <c r="V19" s="206" t="e">
        <f t="shared" ref="V19:V27" si="46">U19/($B19*3)</f>
        <v>#DIV/0!</v>
      </c>
      <c r="W19" s="890">
        <v>83</v>
      </c>
      <c r="X19" s="70" t="e">
        <f t="shared" ref="X19" si="47">W19/$B19</f>
        <v>#DIV/0!</v>
      </c>
      <c r="Y19" s="890">
        <v>275</v>
      </c>
      <c r="Z19" s="70" t="e">
        <f t="shared" ref="Z19" si="48">Y19/$B19</f>
        <v>#DIV/0!</v>
      </c>
      <c r="AA19" s="890">
        <v>187</v>
      </c>
      <c r="AB19" s="70" t="e">
        <f t="shared" ref="AB19" si="49">AA19/$B19</f>
        <v>#DIV/0!</v>
      </c>
      <c r="AC19" s="55">
        <v>244</v>
      </c>
      <c r="AD19" s="56" t="e">
        <f t="shared" ref="AD19:AD27" si="50">AC19/$B19</f>
        <v>#DIV/0!</v>
      </c>
      <c r="AE19" s="101">
        <f>SUM(W19,Y19,AA19)</f>
        <v>545</v>
      </c>
      <c r="AF19" s="175" t="e">
        <f t="shared" ref="AF19" si="51">AE19/($B19*3)</f>
        <v>#DIV/0!</v>
      </c>
    </row>
    <row r="20" spans="1:32" x14ac:dyDescent="0.25">
      <c r="A20" s="44" t="s">
        <v>447</v>
      </c>
      <c r="B20" s="30">
        <v>528</v>
      </c>
      <c r="C20" s="902">
        <v>266</v>
      </c>
      <c r="D20" s="56">
        <f t="shared" si="37"/>
        <v>0.50378787878787878</v>
      </c>
      <c r="E20" s="902">
        <f>45+51</f>
        <v>96</v>
      </c>
      <c r="F20" s="56">
        <f t="shared" si="38"/>
        <v>0.18181818181818182</v>
      </c>
      <c r="G20" s="902">
        <f>57+152</f>
        <v>209</v>
      </c>
      <c r="H20" s="56">
        <f t="shared" si="39"/>
        <v>0.39583333333333331</v>
      </c>
      <c r="I20" s="31">
        <f>40+124</f>
        <v>164</v>
      </c>
      <c r="J20" s="56">
        <f t="shared" si="40"/>
        <v>0.31060606060606061</v>
      </c>
      <c r="K20" s="31">
        <v>169</v>
      </c>
      <c r="L20" s="56">
        <f t="shared" si="41"/>
        <v>0.32007575757575757</v>
      </c>
      <c r="M20" s="280">
        <f t="shared" ref="M20:M27" si="52">SUM(G20,I20,K20)</f>
        <v>542</v>
      </c>
      <c r="N20" s="206">
        <f t="shared" ref="N20:N27" si="53">M20/($B20*3)</f>
        <v>0.34217171717171718</v>
      </c>
      <c r="O20" s="31">
        <v>278</v>
      </c>
      <c r="P20" s="56">
        <f t="shared" si="42"/>
        <v>0.52651515151515149</v>
      </c>
      <c r="Q20" s="31">
        <v>443</v>
      </c>
      <c r="R20" s="56">
        <f t="shared" si="43"/>
        <v>0.83901515151515149</v>
      </c>
      <c r="S20" s="31">
        <v>419</v>
      </c>
      <c r="T20" s="56">
        <f t="shared" si="44"/>
        <v>0.79356060606060608</v>
      </c>
      <c r="U20" s="280">
        <f t="shared" si="45"/>
        <v>1140</v>
      </c>
      <c r="V20" s="206">
        <f t="shared" si="46"/>
        <v>0.71969696969696972</v>
      </c>
      <c r="W20" s="890">
        <v>196</v>
      </c>
      <c r="X20" s="70">
        <f t="shared" ref="X20:X26" si="54">W20/$B20</f>
        <v>0.37121212121212122</v>
      </c>
      <c r="Y20" s="890">
        <v>305</v>
      </c>
      <c r="Z20" s="70">
        <f t="shared" ref="Z20:Z26" si="55">Y20/$B20</f>
        <v>0.57765151515151514</v>
      </c>
      <c r="AA20" s="890">
        <v>246</v>
      </c>
      <c r="AB20" s="70">
        <f t="shared" ref="AB20:AB26" si="56">AA20/$B20</f>
        <v>0.46590909090909088</v>
      </c>
      <c r="AC20" s="902">
        <v>249</v>
      </c>
      <c r="AD20" s="56">
        <f t="shared" si="50"/>
        <v>0.47159090909090912</v>
      </c>
      <c r="AE20" s="101">
        <f t="shared" ref="AE20:AE27" si="57">SUM(W20,Y20,AA20)</f>
        <v>747</v>
      </c>
      <c r="AF20" s="175">
        <f t="shared" ref="AF20:AF27" si="58">AE20/($B20*3)</f>
        <v>0.47159090909090912</v>
      </c>
    </row>
    <row r="21" spans="1:32" x14ac:dyDescent="0.25">
      <c r="A21" s="44" t="s">
        <v>448</v>
      </c>
      <c r="B21" s="30">
        <v>88</v>
      </c>
      <c r="C21" s="902">
        <v>88</v>
      </c>
      <c r="D21" s="56">
        <f t="shared" si="37"/>
        <v>1</v>
      </c>
      <c r="E21" s="902">
        <f>28+80</f>
        <v>108</v>
      </c>
      <c r="F21" s="56">
        <f t="shared" si="38"/>
        <v>1.2272727272727273</v>
      </c>
      <c r="G21" s="902">
        <f>32+69</f>
        <v>101</v>
      </c>
      <c r="H21" s="56">
        <f t="shared" si="39"/>
        <v>1.1477272727272727</v>
      </c>
      <c r="I21" s="31">
        <v>102</v>
      </c>
      <c r="J21" s="56">
        <f t="shared" si="40"/>
        <v>1.1590909090909092</v>
      </c>
      <c r="K21" s="31">
        <v>31</v>
      </c>
      <c r="L21" s="56">
        <f t="shared" si="41"/>
        <v>0.35227272727272729</v>
      </c>
      <c r="M21" s="280">
        <f t="shared" si="52"/>
        <v>234</v>
      </c>
      <c r="N21" s="206">
        <f t="shared" si="53"/>
        <v>0.88636363636363635</v>
      </c>
      <c r="O21" s="31">
        <v>96</v>
      </c>
      <c r="P21" s="56">
        <f t="shared" si="42"/>
        <v>1.0909090909090908</v>
      </c>
      <c r="Q21" s="31">
        <v>90</v>
      </c>
      <c r="R21" s="56">
        <f t="shared" si="43"/>
        <v>1.0227272727272727</v>
      </c>
      <c r="S21" s="31">
        <v>130</v>
      </c>
      <c r="T21" s="56">
        <f t="shared" si="44"/>
        <v>1.4772727272727273</v>
      </c>
      <c r="U21" s="280">
        <f t="shared" si="45"/>
        <v>316</v>
      </c>
      <c r="V21" s="206">
        <f t="shared" si="46"/>
        <v>1.196969696969697</v>
      </c>
      <c r="W21" s="890">
        <v>17</v>
      </c>
      <c r="X21" s="70">
        <f t="shared" si="54"/>
        <v>0.19318181818181818</v>
      </c>
      <c r="Y21" s="890">
        <v>75</v>
      </c>
      <c r="Z21" s="70">
        <f t="shared" si="55"/>
        <v>0.85227272727272729</v>
      </c>
      <c r="AA21" s="890">
        <v>63</v>
      </c>
      <c r="AB21" s="70">
        <f t="shared" si="56"/>
        <v>0.71590909090909094</v>
      </c>
      <c r="AC21" s="902">
        <v>31</v>
      </c>
      <c r="AD21" s="56">
        <f t="shared" si="50"/>
        <v>0.35227272727272729</v>
      </c>
      <c r="AE21" s="101">
        <f t="shared" si="57"/>
        <v>155</v>
      </c>
      <c r="AF21" s="175">
        <f t="shared" si="58"/>
        <v>0.58712121212121215</v>
      </c>
    </row>
    <row r="22" spans="1:32" x14ac:dyDescent="0.25">
      <c r="A22" s="44" t="s">
        <v>449</v>
      </c>
      <c r="B22" s="30">
        <v>216</v>
      </c>
      <c r="C22" s="902">
        <v>61</v>
      </c>
      <c r="D22" s="56">
        <f t="shared" si="37"/>
        <v>0.28240740740740738</v>
      </c>
      <c r="E22" s="902">
        <v>38</v>
      </c>
      <c r="F22" s="56">
        <f t="shared" si="38"/>
        <v>0.17592592592592593</v>
      </c>
      <c r="G22" s="902">
        <v>189</v>
      </c>
      <c r="H22" s="56">
        <f t="shared" si="39"/>
        <v>0.875</v>
      </c>
      <c r="I22" s="31">
        <v>135</v>
      </c>
      <c r="J22" s="56">
        <f t="shared" si="40"/>
        <v>0.625</v>
      </c>
      <c r="K22" s="31">
        <v>123</v>
      </c>
      <c r="L22" s="56">
        <f t="shared" si="41"/>
        <v>0.56944444444444442</v>
      </c>
      <c r="M22" s="280">
        <f t="shared" si="52"/>
        <v>447</v>
      </c>
      <c r="N22" s="206">
        <f t="shared" si="53"/>
        <v>0.68981481481481477</v>
      </c>
      <c r="O22" s="31">
        <v>108</v>
      </c>
      <c r="P22" s="56">
        <f t="shared" si="42"/>
        <v>0.5</v>
      </c>
      <c r="Q22" s="31">
        <v>101</v>
      </c>
      <c r="R22" s="56">
        <f t="shared" si="43"/>
        <v>0.46759259259259262</v>
      </c>
      <c r="S22" s="31">
        <v>127</v>
      </c>
      <c r="T22" s="56">
        <f t="shared" si="44"/>
        <v>0.58796296296296291</v>
      </c>
      <c r="U22" s="280">
        <f t="shared" si="45"/>
        <v>336</v>
      </c>
      <c r="V22" s="206">
        <f t="shared" si="46"/>
        <v>0.51851851851851849</v>
      </c>
      <c r="W22" s="890">
        <v>78</v>
      </c>
      <c r="X22" s="70">
        <f t="shared" si="54"/>
        <v>0.3611111111111111</v>
      </c>
      <c r="Y22" s="890">
        <v>136</v>
      </c>
      <c r="Z22" s="70">
        <f t="shared" si="55"/>
        <v>0.62962962962962965</v>
      </c>
      <c r="AA22" s="890">
        <v>91</v>
      </c>
      <c r="AB22" s="70">
        <f t="shared" si="56"/>
        <v>0.42129629629629628</v>
      </c>
      <c r="AC22" s="902">
        <v>88</v>
      </c>
      <c r="AD22" s="56">
        <f t="shared" si="50"/>
        <v>0.40740740740740738</v>
      </c>
      <c r="AE22" s="101">
        <f t="shared" si="57"/>
        <v>305</v>
      </c>
      <c r="AF22" s="175">
        <f t="shared" si="58"/>
        <v>0.47067901234567899</v>
      </c>
    </row>
    <row r="23" spans="1:32" x14ac:dyDescent="0.25">
      <c r="A23" s="44" t="s">
        <v>450</v>
      </c>
      <c r="B23" s="30">
        <v>8</v>
      </c>
      <c r="C23" s="902">
        <v>0</v>
      </c>
      <c r="D23" s="56">
        <f t="shared" si="37"/>
        <v>0</v>
      </c>
      <c r="E23" s="902">
        <v>1</v>
      </c>
      <c r="F23" s="56">
        <f t="shared" si="38"/>
        <v>0.125</v>
      </c>
      <c r="G23" s="902">
        <v>0</v>
      </c>
      <c r="H23" s="56">
        <f t="shared" si="39"/>
        <v>0</v>
      </c>
      <c r="I23" s="31">
        <v>0</v>
      </c>
      <c r="J23" s="56">
        <f t="shared" si="40"/>
        <v>0</v>
      </c>
      <c r="K23" s="31">
        <v>0</v>
      </c>
      <c r="L23" s="56">
        <f t="shared" si="41"/>
        <v>0</v>
      </c>
      <c r="M23" s="280">
        <f t="shared" si="52"/>
        <v>0</v>
      </c>
      <c r="N23" s="206">
        <f t="shared" si="53"/>
        <v>0</v>
      </c>
      <c r="O23" s="31">
        <v>0</v>
      </c>
      <c r="P23" s="56">
        <f t="shared" si="42"/>
        <v>0</v>
      </c>
      <c r="Q23" s="31">
        <v>4</v>
      </c>
      <c r="R23" s="56">
        <f t="shared" si="43"/>
        <v>0.5</v>
      </c>
      <c r="S23" s="31">
        <v>4</v>
      </c>
      <c r="T23" s="56">
        <f t="shared" si="44"/>
        <v>0.5</v>
      </c>
      <c r="U23" s="280">
        <f t="shared" si="45"/>
        <v>8</v>
      </c>
      <c r="V23" s="206">
        <f t="shared" si="46"/>
        <v>0.33333333333333331</v>
      </c>
      <c r="W23" s="890">
        <v>3</v>
      </c>
      <c r="X23" s="70">
        <f t="shared" si="54"/>
        <v>0.375</v>
      </c>
      <c r="Y23" s="890">
        <v>1</v>
      </c>
      <c r="Z23" s="70">
        <f t="shared" si="55"/>
        <v>0.125</v>
      </c>
      <c r="AA23" s="890">
        <v>1</v>
      </c>
      <c r="AB23" s="70">
        <f t="shared" si="56"/>
        <v>0.125</v>
      </c>
      <c r="AC23" s="902">
        <v>1</v>
      </c>
      <c r="AD23" s="56">
        <f t="shared" si="50"/>
        <v>0.125</v>
      </c>
      <c r="AE23" s="101">
        <f t="shared" si="57"/>
        <v>5</v>
      </c>
      <c r="AF23" s="175">
        <f t="shared" si="58"/>
        <v>0.20833333333333334</v>
      </c>
    </row>
    <row r="24" spans="1:32" x14ac:dyDescent="0.25">
      <c r="A24" s="44" t="s">
        <v>451</v>
      </c>
      <c r="B24" s="30">
        <v>54</v>
      </c>
      <c r="C24" s="902">
        <v>47</v>
      </c>
      <c r="D24" s="56">
        <f t="shared" si="37"/>
        <v>0.87037037037037035</v>
      </c>
      <c r="E24" s="902">
        <v>29</v>
      </c>
      <c r="F24" s="56">
        <f t="shared" si="38"/>
        <v>0.53703703703703709</v>
      </c>
      <c r="G24" s="908">
        <v>37</v>
      </c>
      <c r="H24" s="56">
        <f t="shared" si="39"/>
        <v>0.68518518518518523</v>
      </c>
      <c r="I24" s="31">
        <v>41</v>
      </c>
      <c r="J24" s="56">
        <f t="shared" si="40"/>
        <v>0.7592592592592593</v>
      </c>
      <c r="K24" s="31">
        <v>0</v>
      </c>
      <c r="L24" s="56">
        <f t="shared" si="41"/>
        <v>0</v>
      </c>
      <c r="M24" s="280">
        <f t="shared" si="52"/>
        <v>78</v>
      </c>
      <c r="N24" s="206">
        <f t="shared" si="53"/>
        <v>0.48148148148148145</v>
      </c>
      <c r="O24" s="31">
        <v>41</v>
      </c>
      <c r="P24" s="56">
        <f t="shared" si="42"/>
        <v>0.7592592592592593</v>
      </c>
      <c r="Q24" s="31">
        <v>39</v>
      </c>
      <c r="R24" s="56">
        <f t="shared" si="43"/>
        <v>0.72222222222222221</v>
      </c>
      <c r="S24" s="31">
        <v>49</v>
      </c>
      <c r="T24" s="56">
        <f t="shared" si="44"/>
        <v>0.90740740740740744</v>
      </c>
      <c r="U24" s="280">
        <f t="shared" si="45"/>
        <v>129</v>
      </c>
      <c r="V24" s="206">
        <f t="shared" si="46"/>
        <v>0.79629629629629628</v>
      </c>
      <c r="W24" s="890">
        <v>26</v>
      </c>
      <c r="X24" s="70">
        <f t="shared" si="54"/>
        <v>0.48148148148148145</v>
      </c>
      <c r="Y24" s="890">
        <v>62</v>
      </c>
      <c r="Z24" s="70">
        <f t="shared" si="55"/>
        <v>1.1481481481481481</v>
      </c>
      <c r="AA24" s="890">
        <v>49</v>
      </c>
      <c r="AB24" s="70">
        <f t="shared" si="56"/>
        <v>0.90740740740740744</v>
      </c>
      <c r="AC24" s="908">
        <v>49</v>
      </c>
      <c r="AD24" s="56">
        <f t="shared" si="50"/>
        <v>0.90740740740740744</v>
      </c>
      <c r="AE24" s="101">
        <f t="shared" si="57"/>
        <v>137</v>
      </c>
      <c r="AF24" s="175">
        <f t="shared" si="58"/>
        <v>0.84567901234567899</v>
      </c>
    </row>
    <row r="25" spans="1:32" x14ac:dyDescent="0.25">
      <c r="A25" s="982" t="s">
        <v>476</v>
      </c>
      <c r="B25" s="132">
        <v>176</v>
      </c>
      <c r="C25" s="902">
        <v>47</v>
      </c>
      <c r="D25" s="1008">
        <f t="shared" si="37"/>
        <v>0.26704545454545453</v>
      </c>
      <c r="E25" s="902">
        <v>0</v>
      </c>
      <c r="F25" s="1008">
        <f t="shared" si="38"/>
        <v>0</v>
      </c>
      <c r="G25" s="908">
        <v>39</v>
      </c>
      <c r="H25" s="1008">
        <f t="shared" si="39"/>
        <v>0.22159090909090909</v>
      </c>
      <c r="I25" s="902">
        <v>0</v>
      </c>
      <c r="J25" s="1008">
        <f t="shared" si="40"/>
        <v>0</v>
      </c>
      <c r="K25" s="902">
        <v>0</v>
      </c>
      <c r="L25" s="1008">
        <f t="shared" si="41"/>
        <v>0</v>
      </c>
      <c r="M25" s="280">
        <f t="shared" ref="M25" si="59">SUM(G25,I25,K25)</f>
        <v>39</v>
      </c>
      <c r="N25" s="206">
        <f t="shared" ref="N25" si="60">M25/($B25*3)</f>
        <v>7.3863636363636367E-2</v>
      </c>
      <c r="O25" s="902">
        <v>61</v>
      </c>
      <c r="P25" s="56">
        <f t="shared" si="42"/>
        <v>0.34659090909090912</v>
      </c>
      <c r="Q25" s="902">
        <v>0</v>
      </c>
      <c r="R25" s="1008">
        <f t="shared" si="43"/>
        <v>0</v>
      </c>
      <c r="S25" s="902">
        <v>83</v>
      </c>
      <c r="T25" s="1008">
        <f t="shared" si="44"/>
        <v>0.47159090909090912</v>
      </c>
      <c r="U25" s="280">
        <f t="shared" si="45"/>
        <v>144</v>
      </c>
      <c r="V25" s="206">
        <f t="shared" si="46"/>
        <v>0.27272727272727271</v>
      </c>
      <c r="W25" s="890">
        <v>0</v>
      </c>
      <c r="X25" s="70">
        <f t="shared" si="54"/>
        <v>0</v>
      </c>
      <c r="Y25" s="890">
        <v>0</v>
      </c>
      <c r="Z25" s="70">
        <f t="shared" si="55"/>
        <v>0</v>
      </c>
      <c r="AA25" s="890">
        <v>0</v>
      </c>
      <c r="AB25" s="70">
        <f t="shared" si="56"/>
        <v>0</v>
      </c>
      <c r="AC25" s="908">
        <v>0</v>
      </c>
      <c r="AD25" s="1008">
        <f t="shared" si="50"/>
        <v>0</v>
      </c>
      <c r="AE25" s="101">
        <f t="shared" si="57"/>
        <v>0</v>
      </c>
      <c r="AF25" s="175">
        <f t="shared" si="58"/>
        <v>0</v>
      </c>
    </row>
    <row r="26" spans="1:32" ht="15.75" thickBot="1" x14ac:dyDescent="0.3">
      <c r="A26" s="1103" t="s">
        <v>452</v>
      </c>
      <c r="B26" s="978">
        <v>75</v>
      </c>
      <c r="C26" s="902">
        <v>16</v>
      </c>
      <c r="D26" s="1064">
        <f t="shared" si="37"/>
        <v>0.21333333333333335</v>
      </c>
      <c r="E26" s="902">
        <v>111</v>
      </c>
      <c r="F26" s="1064">
        <f t="shared" si="38"/>
        <v>1.48</v>
      </c>
      <c r="G26" s="908">
        <v>16</v>
      </c>
      <c r="H26" s="1065">
        <f t="shared" si="39"/>
        <v>0.21333333333333335</v>
      </c>
      <c r="I26" s="908">
        <v>0</v>
      </c>
      <c r="J26" s="1065">
        <f t="shared" si="40"/>
        <v>0</v>
      </c>
      <c r="K26" s="908">
        <v>61</v>
      </c>
      <c r="L26" s="1065">
        <f t="shared" si="41"/>
        <v>0.81333333333333335</v>
      </c>
      <c r="M26" s="980">
        <f t="shared" si="52"/>
        <v>77</v>
      </c>
      <c r="N26" s="1007">
        <f t="shared" si="53"/>
        <v>0.34222222222222221</v>
      </c>
      <c r="O26" s="908">
        <v>96</v>
      </c>
      <c r="P26" s="1065">
        <f t="shared" si="42"/>
        <v>1.28</v>
      </c>
      <c r="Q26" s="908">
        <v>107</v>
      </c>
      <c r="R26" s="1065">
        <f t="shared" si="43"/>
        <v>1.4266666666666667</v>
      </c>
      <c r="S26" s="908">
        <v>126</v>
      </c>
      <c r="T26" s="1065">
        <f t="shared" si="44"/>
        <v>1.68</v>
      </c>
      <c r="U26" s="980">
        <f t="shared" si="45"/>
        <v>329</v>
      </c>
      <c r="V26" s="1007">
        <f t="shared" si="46"/>
        <v>1.4622222222222223</v>
      </c>
      <c r="W26" s="890">
        <v>90</v>
      </c>
      <c r="X26" s="70">
        <f t="shared" si="54"/>
        <v>1.2</v>
      </c>
      <c r="Y26" s="890">
        <v>103</v>
      </c>
      <c r="Z26" s="70">
        <f t="shared" si="55"/>
        <v>1.3733333333333333</v>
      </c>
      <c r="AA26" s="890">
        <v>81</v>
      </c>
      <c r="AB26" s="70">
        <f t="shared" si="56"/>
        <v>1.08</v>
      </c>
      <c r="AC26" s="908">
        <v>82</v>
      </c>
      <c r="AD26" s="1065">
        <f t="shared" si="50"/>
        <v>1.0933333333333333</v>
      </c>
      <c r="AE26" s="1031">
        <f t="shared" si="57"/>
        <v>274</v>
      </c>
      <c r="AF26" s="1033">
        <f t="shared" si="58"/>
        <v>1.2177777777777778</v>
      </c>
    </row>
    <row r="27" spans="1:32" ht="15.75" thickBot="1" x14ac:dyDescent="0.3">
      <c r="A27" s="736" t="s">
        <v>7</v>
      </c>
      <c r="B27" s="737">
        <f>SUM(B19:B26)</f>
        <v>1145</v>
      </c>
      <c r="C27" s="1293">
        <f t="shared" ref="C27" si="61">SUM(C19:C26)</f>
        <v>616</v>
      </c>
      <c r="D27" s="1368">
        <f t="shared" si="37"/>
        <v>0.53799126637554584</v>
      </c>
      <c r="E27" s="1369">
        <f t="shared" ref="E27" si="62">SUM(E19:E26)</f>
        <v>530</v>
      </c>
      <c r="F27" s="1368">
        <f t="shared" si="38"/>
        <v>0.46288209606986902</v>
      </c>
      <c r="G27" s="514">
        <f>SUM(G19:G26)</f>
        <v>878</v>
      </c>
      <c r="H27" s="1101">
        <f t="shared" si="39"/>
        <v>0.7668122270742358</v>
      </c>
      <c r="I27" s="514">
        <f>SUM(I19:I26)</f>
        <v>614</v>
      </c>
      <c r="J27" s="1101">
        <f t="shared" si="40"/>
        <v>0.53624454148471612</v>
      </c>
      <c r="K27" s="1081">
        <f>SUM(K19:K26)</f>
        <v>598</v>
      </c>
      <c r="L27" s="1101">
        <f t="shared" si="41"/>
        <v>0.52227074235807858</v>
      </c>
      <c r="M27" s="739">
        <f t="shared" si="52"/>
        <v>2090</v>
      </c>
      <c r="N27" s="1102">
        <f t="shared" si="53"/>
        <v>0.6084425036390102</v>
      </c>
      <c r="O27" s="514">
        <f>SUM(O19:O26)</f>
        <v>917</v>
      </c>
      <c r="P27" s="1101">
        <f t="shared" si="42"/>
        <v>0.80087336244541485</v>
      </c>
      <c r="Q27" s="514">
        <f t="shared" ref="Q27" si="63">SUM(Q19:Q26)</f>
        <v>908</v>
      </c>
      <c r="R27" s="1101">
        <f t="shared" si="43"/>
        <v>0.79301310043668127</v>
      </c>
      <c r="S27" s="514">
        <f t="shared" ref="S27" si="64">SUM(S19:S26)</f>
        <v>1257</v>
      </c>
      <c r="T27" s="1101">
        <f t="shared" si="44"/>
        <v>1.0978165938864628</v>
      </c>
      <c r="U27" s="739">
        <f t="shared" si="45"/>
        <v>3082</v>
      </c>
      <c r="V27" s="1102">
        <f t="shared" si="46"/>
        <v>0.89723435225618631</v>
      </c>
      <c r="W27" s="514">
        <f>SUM(W19:W26)</f>
        <v>493</v>
      </c>
      <c r="X27" s="738">
        <f t="shared" ref="X27" si="65">W27/$B27</f>
        <v>0.43056768558951963</v>
      </c>
      <c r="Y27" s="514">
        <f>SUM(Y19:Y26)</f>
        <v>957</v>
      </c>
      <c r="Z27" s="738">
        <f t="shared" ref="Z27" si="66">Y27/$B27</f>
        <v>0.83580786026200871</v>
      </c>
      <c r="AA27" s="514">
        <f>SUM(AA19:AA26)</f>
        <v>718</v>
      </c>
      <c r="AB27" s="738">
        <f t="shared" ref="AB27" si="67">AA27/$B27</f>
        <v>0.62707423580786026</v>
      </c>
      <c r="AC27" s="514">
        <f>SUM(AC19:AC26)</f>
        <v>744</v>
      </c>
      <c r="AD27" s="1320">
        <f t="shared" si="50"/>
        <v>0.64978165938864629</v>
      </c>
      <c r="AE27" s="1082">
        <f t="shared" si="57"/>
        <v>2168</v>
      </c>
      <c r="AF27" s="1010">
        <f t="shared" si="58"/>
        <v>0.63114992721979624</v>
      </c>
    </row>
    <row r="30" spans="1:32" ht="15.75" hidden="1" x14ac:dyDescent="0.25">
      <c r="A30" s="1402" t="s">
        <v>420</v>
      </c>
      <c r="B30" s="1403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295"/>
      <c r="AD30" s="1295"/>
    </row>
    <row r="31" spans="1:32" ht="23.25" hidden="1" thickBot="1" x14ac:dyDescent="0.3">
      <c r="A31" s="14" t="s">
        <v>14</v>
      </c>
      <c r="B31" s="94" t="s">
        <v>207</v>
      </c>
      <c r="C31" s="1343" t="str">
        <f>'[1]Pque N Mundo I'!C20</f>
        <v>SET</v>
      </c>
      <c r="D31" s="1344" t="str">
        <f>'[1]Pque N Mundo I'!D20</f>
        <v>%</v>
      </c>
      <c r="E31" s="1343" t="str">
        <f>'[1]Pque N Mundo I'!E20</f>
        <v>OUT</v>
      </c>
      <c r="F31" s="1344" t="str">
        <f>'[1]Pque N Mundo I'!F20</f>
        <v>%</v>
      </c>
      <c r="G31" s="14" t="str">
        <f>'Pque N Mundo I'!G20</f>
        <v>MAR_17</v>
      </c>
      <c r="H31" s="15" t="str">
        <f>'Pque N Mundo I'!H20</f>
        <v>%</v>
      </c>
      <c r="I31" s="14" t="str">
        <f>'Pque N Mundo I'!I20</f>
        <v>ABR_17</v>
      </c>
      <c r="J31" s="15" t="str">
        <f>'Pque N Mundo I'!J20</f>
        <v>%</v>
      </c>
      <c r="K31" s="14" t="str">
        <f>'Pque N Mundo I'!K20</f>
        <v>MAI_17</v>
      </c>
      <c r="L31" s="15" t="str">
        <f>'Pque N Mundo I'!L20</f>
        <v>%</v>
      </c>
      <c r="M31" s="138" t="str">
        <f>'Pque N Mundo I'!M20</f>
        <v>Trimestre</v>
      </c>
      <c r="N31" s="13" t="str">
        <f>'Pque N Mundo I'!N20</f>
        <v>% Trim</v>
      </c>
      <c r="O31" s="14" t="str">
        <f>'Pque N Mundo I'!O20</f>
        <v>JUN_17</v>
      </c>
      <c r="P31" s="15" t="str">
        <f>'Pque N Mundo I'!P20</f>
        <v>%</v>
      </c>
      <c r="Q31" s="14" t="str">
        <f>'Pque N Mundo I'!Q20</f>
        <v>JUL_17</v>
      </c>
      <c r="R31" s="15" t="str">
        <f>'Pque N Mundo I'!R20</f>
        <v>%</v>
      </c>
      <c r="S31" s="14" t="str">
        <f>'Pque N Mundo I'!S20</f>
        <v>AGO_17</v>
      </c>
      <c r="T31" s="15" t="str">
        <f>'Pque N Mundo I'!T20</f>
        <v>%</v>
      </c>
      <c r="U31" s="117"/>
      <c r="V31" s="117"/>
      <c r="W31" s="117"/>
      <c r="X31" s="117"/>
      <c r="Y31" s="117"/>
      <c r="Z31" s="117"/>
      <c r="AA31" s="138" t="str">
        <f>'Pque N Mundo I'!AE20</f>
        <v>Trimestre</v>
      </c>
      <c r="AB31" s="13" t="str">
        <f>'Pque N Mundo I'!AF20</f>
        <v>% Trim</v>
      </c>
      <c r="AC31" s="1284">
        <f>'[2]Pque N Mundo I'!Y20</f>
        <v>0</v>
      </c>
      <c r="AD31" s="1280">
        <f>'[2]Pque N Mundo I'!Z20</f>
        <v>0</v>
      </c>
    </row>
    <row r="32" spans="1:32" hidden="1" x14ac:dyDescent="0.25">
      <c r="A32" s="2" t="s">
        <v>33</v>
      </c>
      <c r="B32" s="10">
        <v>9</v>
      </c>
      <c r="C32" s="890"/>
      <c r="D32" s="1053">
        <f t="shared" ref="D32:D47" si="68">C32/$B32</f>
        <v>0</v>
      </c>
      <c r="E32" s="890"/>
      <c r="F32" s="1053">
        <f t="shared" ref="F32:F47" si="69">E32/$B32</f>
        <v>0</v>
      </c>
      <c r="G32" s="11">
        <v>9</v>
      </c>
      <c r="H32" s="19">
        <f t="shared" ref="H32:H47" si="70">G32/$B32</f>
        <v>1</v>
      </c>
      <c r="I32" s="11"/>
      <c r="J32" s="19">
        <f t="shared" ref="J32:J47" si="71">I32/$B32</f>
        <v>0</v>
      </c>
      <c r="K32" s="11"/>
      <c r="L32" s="19">
        <f t="shared" ref="L32:L47" si="72">K32/$B32</f>
        <v>0</v>
      </c>
      <c r="M32" s="101">
        <f t="shared" ref="M32:M47" si="73">SUM(G32,I32,K32)</f>
        <v>9</v>
      </c>
      <c r="N32" s="175">
        <f t="shared" ref="N32:N47" si="74">M32/($B32*3)</f>
        <v>0.33333333333333331</v>
      </c>
      <c r="O32" s="11"/>
      <c r="P32" s="19">
        <f t="shared" ref="P32:P47" si="75">O32/$B32</f>
        <v>0</v>
      </c>
      <c r="Q32" s="11"/>
      <c r="R32" s="19">
        <f t="shared" ref="R32:R47" si="76">Q32/$B32</f>
        <v>0</v>
      </c>
      <c r="S32" s="11"/>
      <c r="T32" s="19">
        <f t="shared" ref="T32:T47" si="77">S32/$B32</f>
        <v>0</v>
      </c>
      <c r="U32" s="1053"/>
      <c r="V32" s="1053"/>
      <c r="W32" s="1053"/>
      <c r="X32" s="1053"/>
      <c r="Y32" s="1053"/>
      <c r="Z32" s="1053"/>
      <c r="AA32" s="101">
        <f t="shared" ref="AA32:AA47" si="78">SUM(O32,Q32,S32)</f>
        <v>0</v>
      </c>
      <c r="AB32" s="175">
        <f t="shared" ref="AB32:AB47" si="79">AA32/($B32*3)</f>
        <v>0</v>
      </c>
      <c r="AC32" s="890">
        <v>9</v>
      </c>
      <c r="AD32" s="1053">
        <f t="shared" ref="AD32:AD47" si="80">AC32/$B32</f>
        <v>1</v>
      </c>
    </row>
    <row r="33" spans="1:30" hidden="1" x14ac:dyDescent="0.25">
      <c r="A33" s="92" t="s">
        <v>174</v>
      </c>
      <c r="B33" s="95">
        <v>2</v>
      </c>
      <c r="C33" s="890"/>
      <c r="D33" s="1053">
        <f t="shared" si="68"/>
        <v>0</v>
      </c>
      <c r="E33" s="890"/>
      <c r="F33" s="1053">
        <f t="shared" si="69"/>
        <v>0</v>
      </c>
      <c r="G33" s="11"/>
      <c r="H33" s="19">
        <f t="shared" si="70"/>
        <v>0</v>
      </c>
      <c r="I33" s="11"/>
      <c r="J33" s="19">
        <f t="shared" si="71"/>
        <v>0</v>
      </c>
      <c r="K33" s="11"/>
      <c r="L33" s="19">
        <f t="shared" si="72"/>
        <v>0</v>
      </c>
      <c r="M33" s="101">
        <f t="shared" si="73"/>
        <v>0</v>
      </c>
      <c r="N33" s="175">
        <f t="shared" si="74"/>
        <v>0</v>
      </c>
      <c r="O33" s="11"/>
      <c r="P33" s="19">
        <f t="shared" si="75"/>
        <v>0</v>
      </c>
      <c r="Q33" s="11"/>
      <c r="R33" s="19">
        <f t="shared" si="76"/>
        <v>0</v>
      </c>
      <c r="S33" s="11"/>
      <c r="T33" s="19">
        <f t="shared" si="77"/>
        <v>0</v>
      </c>
      <c r="U33" s="1053"/>
      <c r="V33" s="1053"/>
      <c r="W33" s="1053"/>
      <c r="X33" s="1053"/>
      <c r="Y33" s="1053"/>
      <c r="Z33" s="1053"/>
      <c r="AA33" s="101">
        <f t="shared" si="78"/>
        <v>0</v>
      </c>
      <c r="AB33" s="175">
        <f t="shared" si="79"/>
        <v>0</v>
      </c>
      <c r="AC33" s="890"/>
      <c r="AD33" s="1053">
        <f t="shared" si="80"/>
        <v>0</v>
      </c>
    </row>
    <row r="34" spans="1:30" hidden="1" x14ac:dyDescent="0.25">
      <c r="A34" s="2" t="s">
        <v>20</v>
      </c>
      <c r="B34" s="111">
        <v>3</v>
      </c>
      <c r="C34" s="1345"/>
      <c r="D34" s="1346">
        <f t="shared" si="68"/>
        <v>0</v>
      </c>
      <c r="E34" s="1345"/>
      <c r="F34" s="1346">
        <f t="shared" si="69"/>
        <v>0</v>
      </c>
      <c r="G34" s="891">
        <v>3</v>
      </c>
      <c r="H34" s="20">
        <f t="shared" si="70"/>
        <v>1</v>
      </c>
      <c r="I34" s="4"/>
      <c r="J34" s="20">
        <f>I34/$B34</f>
        <v>0</v>
      </c>
      <c r="K34" s="4"/>
      <c r="L34" s="20">
        <f t="shared" si="72"/>
        <v>0</v>
      </c>
      <c r="M34" s="103">
        <f t="shared" si="73"/>
        <v>3</v>
      </c>
      <c r="N34" s="275">
        <f t="shared" si="74"/>
        <v>0.33333333333333331</v>
      </c>
      <c r="O34" s="4"/>
      <c r="P34" s="20">
        <f t="shared" si="75"/>
        <v>0</v>
      </c>
      <c r="Q34" s="4"/>
      <c r="R34" s="20">
        <f t="shared" si="76"/>
        <v>0</v>
      </c>
      <c r="S34" s="4"/>
      <c r="T34" s="20">
        <f t="shared" si="77"/>
        <v>0</v>
      </c>
      <c r="U34" s="943"/>
      <c r="V34" s="943"/>
      <c r="W34" s="943"/>
      <c r="X34" s="943"/>
      <c r="Y34" s="943"/>
      <c r="Z34" s="943"/>
      <c r="AA34" s="103">
        <f t="shared" si="78"/>
        <v>0</v>
      </c>
      <c r="AB34" s="275">
        <f t="shared" si="79"/>
        <v>0</v>
      </c>
      <c r="AC34" s="1285">
        <v>3</v>
      </c>
      <c r="AD34" s="1291">
        <f t="shared" si="80"/>
        <v>1</v>
      </c>
    </row>
    <row r="35" spans="1:30" hidden="1" x14ac:dyDescent="0.25">
      <c r="A35" s="2" t="s">
        <v>43</v>
      </c>
      <c r="B35" s="111">
        <v>2</v>
      </c>
      <c r="C35" s="1345"/>
      <c r="D35" s="1346">
        <f t="shared" si="68"/>
        <v>0</v>
      </c>
      <c r="E35" s="1345"/>
      <c r="F35" s="1346">
        <f t="shared" si="69"/>
        <v>0</v>
      </c>
      <c r="G35" s="891">
        <v>2</v>
      </c>
      <c r="H35" s="20">
        <f t="shared" si="70"/>
        <v>1</v>
      </c>
      <c r="I35" s="4"/>
      <c r="J35" s="20">
        <f t="shared" si="71"/>
        <v>0</v>
      </c>
      <c r="K35" s="4"/>
      <c r="L35" s="20">
        <f t="shared" si="72"/>
        <v>0</v>
      </c>
      <c r="M35" s="103">
        <f t="shared" si="73"/>
        <v>2</v>
      </c>
      <c r="N35" s="275">
        <f t="shared" si="74"/>
        <v>0.33333333333333331</v>
      </c>
      <c r="O35" s="4"/>
      <c r="P35" s="20">
        <f t="shared" si="75"/>
        <v>0</v>
      </c>
      <c r="Q35" s="4"/>
      <c r="R35" s="20">
        <f t="shared" si="76"/>
        <v>0</v>
      </c>
      <c r="S35" s="4"/>
      <c r="T35" s="20">
        <f t="shared" si="77"/>
        <v>0</v>
      </c>
      <c r="U35" s="943"/>
      <c r="V35" s="943"/>
      <c r="W35" s="943"/>
      <c r="X35" s="943"/>
      <c r="Y35" s="943"/>
      <c r="Z35" s="943"/>
      <c r="AA35" s="103">
        <f t="shared" si="78"/>
        <v>0</v>
      </c>
      <c r="AB35" s="275">
        <f t="shared" si="79"/>
        <v>0</v>
      </c>
      <c r="AC35" s="1285">
        <v>2</v>
      </c>
      <c r="AD35" s="1291">
        <f t="shared" si="80"/>
        <v>1</v>
      </c>
    </row>
    <row r="36" spans="1:30" hidden="1" x14ac:dyDescent="0.25">
      <c r="A36" s="302" t="s">
        <v>193</v>
      </c>
      <c r="B36" s="111">
        <v>1</v>
      </c>
      <c r="C36" s="1345"/>
      <c r="D36" s="1346">
        <f t="shared" si="68"/>
        <v>0</v>
      </c>
      <c r="E36" s="1345"/>
      <c r="F36" s="1346">
        <f t="shared" si="69"/>
        <v>0</v>
      </c>
      <c r="G36" s="891">
        <v>1</v>
      </c>
      <c r="H36" s="20">
        <f t="shared" si="70"/>
        <v>1</v>
      </c>
      <c r="I36" s="97"/>
      <c r="J36" s="20">
        <f t="shared" si="71"/>
        <v>0</v>
      </c>
      <c r="K36" s="97"/>
      <c r="L36" s="20">
        <f t="shared" si="72"/>
        <v>0</v>
      </c>
      <c r="M36" s="103">
        <f t="shared" si="73"/>
        <v>1</v>
      </c>
      <c r="N36" s="275">
        <f t="shared" si="74"/>
        <v>0.33333333333333331</v>
      </c>
      <c r="O36" s="97"/>
      <c r="P36" s="20">
        <f t="shared" si="75"/>
        <v>0</v>
      </c>
      <c r="Q36" s="97"/>
      <c r="R36" s="20">
        <f t="shared" si="76"/>
        <v>0</v>
      </c>
      <c r="S36" s="97"/>
      <c r="T36" s="20">
        <f t="shared" si="77"/>
        <v>0</v>
      </c>
      <c r="U36" s="943"/>
      <c r="V36" s="943"/>
      <c r="W36" s="943"/>
      <c r="X36" s="943"/>
      <c r="Y36" s="943"/>
      <c r="Z36" s="943"/>
      <c r="AA36" s="103">
        <f t="shared" si="78"/>
        <v>0</v>
      </c>
      <c r="AB36" s="275">
        <f t="shared" si="79"/>
        <v>0</v>
      </c>
      <c r="AC36" s="1285">
        <v>1</v>
      </c>
      <c r="AD36" s="1291">
        <f t="shared" si="80"/>
        <v>1</v>
      </c>
    </row>
    <row r="37" spans="1:30" hidden="1" x14ac:dyDescent="0.25">
      <c r="A37" s="2" t="s">
        <v>23</v>
      </c>
      <c r="B37" s="111">
        <v>2</v>
      </c>
      <c r="C37" s="1345"/>
      <c r="D37" s="1346">
        <f t="shared" si="68"/>
        <v>0</v>
      </c>
      <c r="E37" s="1345"/>
      <c r="F37" s="1346">
        <f t="shared" si="69"/>
        <v>0</v>
      </c>
      <c r="G37" s="891">
        <v>2</v>
      </c>
      <c r="H37" s="20">
        <f t="shared" si="70"/>
        <v>1</v>
      </c>
      <c r="I37" s="4"/>
      <c r="J37" s="20">
        <f t="shared" si="71"/>
        <v>0</v>
      </c>
      <c r="K37" s="4"/>
      <c r="L37" s="20">
        <f t="shared" si="72"/>
        <v>0</v>
      </c>
      <c r="M37" s="103">
        <f t="shared" si="73"/>
        <v>2</v>
      </c>
      <c r="N37" s="275">
        <f t="shared" si="74"/>
        <v>0.33333333333333331</v>
      </c>
      <c r="O37" s="4"/>
      <c r="P37" s="20">
        <f t="shared" si="75"/>
        <v>0</v>
      </c>
      <c r="Q37" s="4"/>
      <c r="R37" s="20">
        <f t="shared" si="76"/>
        <v>0</v>
      </c>
      <c r="S37" s="4"/>
      <c r="T37" s="20">
        <f t="shared" si="77"/>
        <v>0</v>
      </c>
      <c r="U37" s="943"/>
      <c r="V37" s="943"/>
      <c r="W37" s="943"/>
      <c r="X37" s="943"/>
      <c r="Y37" s="943"/>
      <c r="Z37" s="943"/>
      <c r="AA37" s="103">
        <f t="shared" si="78"/>
        <v>0</v>
      </c>
      <c r="AB37" s="275">
        <f t="shared" si="79"/>
        <v>0</v>
      </c>
      <c r="AC37" s="1285">
        <v>2</v>
      </c>
      <c r="AD37" s="1291">
        <f t="shared" si="80"/>
        <v>1</v>
      </c>
    </row>
    <row r="38" spans="1:30" hidden="1" x14ac:dyDescent="0.25">
      <c r="A38" s="92" t="s">
        <v>22</v>
      </c>
      <c r="B38" s="96">
        <v>2</v>
      </c>
      <c r="C38" s="890"/>
      <c r="D38" s="1053">
        <f t="shared" si="68"/>
        <v>0</v>
      </c>
      <c r="E38" s="890"/>
      <c r="F38" s="1053">
        <f t="shared" si="69"/>
        <v>0</v>
      </c>
      <c r="G38" s="11"/>
      <c r="H38" s="19">
        <f>G38/$B38</f>
        <v>0</v>
      </c>
      <c r="I38" s="11"/>
      <c r="J38" s="19">
        <f t="shared" si="71"/>
        <v>0</v>
      </c>
      <c r="K38" s="11"/>
      <c r="L38" s="19">
        <f t="shared" si="72"/>
        <v>0</v>
      </c>
      <c r="M38" s="101">
        <f t="shared" si="73"/>
        <v>0</v>
      </c>
      <c r="N38" s="175">
        <f t="shared" si="74"/>
        <v>0</v>
      </c>
      <c r="O38" s="11"/>
      <c r="P38" s="19">
        <f t="shared" si="75"/>
        <v>0</v>
      </c>
      <c r="Q38" s="11"/>
      <c r="R38" s="19">
        <f t="shared" si="76"/>
        <v>0</v>
      </c>
      <c r="S38" s="11"/>
      <c r="T38" s="19">
        <f t="shared" si="77"/>
        <v>0</v>
      </c>
      <c r="U38" s="1053"/>
      <c r="V38" s="1053"/>
      <c r="W38" s="1053"/>
      <c r="X38" s="1053"/>
      <c r="Y38" s="1053"/>
      <c r="Z38" s="1053"/>
      <c r="AA38" s="101">
        <f t="shared" si="78"/>
        <v>0</v>
      </c>
      <c r="AB38" s="175">
        <f t="shared" si="79"/>
        <v>0</v>
      </c>
      <c r="AC38" s="890"/>
      <c r="AD38" s="1053">
        <f>AC38/$B38</f>
        <v>0</v>
      </c>
    </row>
    <row r="39" spans="1:30" hidden="1" x14ac:dyDescent="0.25">
      <c r="A39" s="98" t="s">
        <v>179</v>
      </c>
      <c r="B39" s="96">
        <v>1</v>
      </c>
      <c r="C39" s="890"/>
      <c r="D39" s="1053">
        <f t="shared" si="68"/>
        <v>0</v>
      </c>
      <c r="E39" s="890"/>
      <c r="F39" s="1053">
        <f t="shared" si="69"/>
        <v>0</v>
      </c>
      <c r="G39" s="11"/>
      <c r="H39" s="19">
        <f t="shared" si="70"/>
        <v>0</v>
      </c>
      <c r="I39" s="11"/>
      <c r="J39" s="19">
        <f t="shared" si="71"/>
        <v>0</v>
      </c>
      <c r="K39" s="11"/>
      <c r="L39" s="19">
        <f t="shared" si="72"/>
        <v>0</v>
      </c>
      <c r="M39" s="101">
        <f t="shared" si="73"/>
        <v>0</v>
      </c>
      <c r="N39" s="175">
        <f t="shared" si="74"/>
        <v>0</v>
      </c>
      <c r="O39" s="11"/>
      <c r="P39" s="19">
        <f t="shared" si="75"/>
        <v>0</v>
      </c>
      <c r="Q39" s="11"/>
      <c r="R39" s="19">
        <f t="shared" si="76"/>
        <v>0</v>
      </c>
      <c r="S39" s="11"/>
      <c r="T39" s="19">
        <f t="shared" si="77"/>
        <v>0</v>
      </c>
      <c r="U39" s="1053"/>
      <c r="V39" s="1053"/>
      <c r="W39" s="1053"/>
      <c r="X39" s="1053"/>
      <c r="Y39" s="1053"/>
      <c r="Z39" s="1053"/>
      <c r="AA39" s="101">
        <f t="shared" si="78"/>
        <v>0</v>
      </c>
      <c r="AB39" s="175">
        <f t="shared" si="79"/>
        <v>0</v>
      </c>
      <c r="AC39" s="890"/>
      <c r="AD39" s="1053">
        <f t="shared" si="80"/>
        <v>0</v>
      </c>
    </row>
    <row r="40" spans="1:30" hidden="1" x14ac:dyDescent="0.25">
      <c r="A40" s="98" t="s">
        <v>180</v>
      </c>
      <c r="B40" s="96">
        <v>7</v>
      </c>
      <c r="C40" s="890"/>
      <c r="D40" s="1053">
        <f t="shared" si="68"/>
        <v>0</v>
      </c>
      <c r="E40" s="890"/>
      <c r="F40" s="1053">
        <f t="shared" si="69"/>
        <v>0</v>
      </c>
      <c r="G40" s="11"/>
      <c r="H40" s="19">
        <f t="shared" si="70"/>
        <v>0</v>
      </c>
      <c r="I40" s="11"/>
      <c r="J40" s="19">
        <f t="shared" si="71"/>
        <v>0</v>
      </c>
      <c r="K40" s="11"/>
      <c r="L40" s="19">
        <f t="shared" si="72"/>
        <v>0</v>
      </c>
      <c r="M40" s="101">
        <f t="shared" si="73"/>
        <v>0</v>
      </c>
      <c r="N40" s="175">
        <f t="shared" si="74"/>
        <v>0</v>
      </c>
      <c r="O40" s="11"/>
      <c r="P40" s="19">
        <f t="shared" si="75"/>
        <v>0</v>
      </c>
      <c r="Q40" s="11"/>
      <c r="R40" s="19">
        <f t="shared" si="76"/>
        <v>0</v>
      </c>
      <c r="S40" s="11"/>
      <c r="T40" s="19">
        <f t="shared" si="77"/>
        <v>0</v>
      </c>
      <c r="U40" s="1053"/>
      <c r="V40" s="1053"/>
      <c r="W40" s="1053"/>
      <c r="X40" s="1053"/>
      <c r="Y40" s="1053"/>
      <c r="Z40" s="1053"/>
      <c r="AA40" s="101">
        <f t="shared" si="78"/>
        <v>0</v>
      </c>
      <c r="AB40" s="175">
        <f t="shared" si="79"/>
        <v>0</v>
      </c>
      <c r="AC40" s="890"/>
      <c r="AD40" s="1053">
        <f t="shared" si="80"/>
        <v>0</v>
      </c>
    </row>
    <row r="41" spans="1:30" hidden="1" x14ac:dyDescent="0.25">
      <c r="A41" s="2" t="s">
        <v>24</v>
      </c>
      <c r="B41" s="111">
        <v>2</v>
      </c>
      <c r="C41" s="1345"/>
      <c r="D41" s="1346">
        <f t="shared" si="68"/>
        <v>0</v>
      </c>
      <c r="E41" s="1345"/>
      <c r="F41" s="1346">
        <f t="shared" si="69"/>
        <v>0</v>
      </c>
      <c r="G41" s="4">
        <v>2</v>
      </c>
      <c r="H41" s="20">
        <f t="shared" si="70"/>
        <v>1</v>
      </c>
      <c r="I41" s="4"/>
      <c r="J41" s="20">
        <f t="shared" si="71"/>
        <v>0</v>
      </c>
      <c r="K41" s="4"/>
      <c r="L41" s="20">
        <f t="shared" si="72"/>
        <v>0</v>
      </c>
      <c r="M41" s="103">
        <f t="shared" si="73"/>
        <v>2</v>
      </c>
      <c r="N41" s="275">
        <f t="shared" si="74"/>
        <v>0.33333333333333331</v>
      </c>
      <c r="O41" s="4"/>
      <c r="P41" s="20">
        <f t="shared" si="75"/>
        <v>0</v>
      </c>
      <c r="Q41" s="4"/>
      <c r="R41" s="20">
        <f t="shared" si="76"/>
        <v>0</v>
      </c>
      <c r="S41" s="4"/>
      <c r="T41" s="20">
        <f t="shared" si="77"/>
        <v>0</v>
      </c>
      <c r="U41" s="943"/>
      <c r="V41" s="943"/>
      <c r="W41" s="943"/>
      <c r="X41" s="943"/>
      <c r="Y41" s="943"/>
      <c r="Z41" s="943"/>
      <c r="AA41" s="103">
        <f t="shared" si="78"/>
        <v>0</v>
      </c>
      <c r="AB41" s="275">
        <f t="shared" si="79"/>
        <v>0</v>
      </c>
      <c r="AC41" s="1285">
        <v>2</v>
      </c>
      <c r="AD41" s="1291">
        <f t="shared" si="80"/>
        <v>1</v>
      </c>
    </row>
    <row r="42" spans="1:30" hidden="1" x14ac:dyDescent="0.25">
      <c r="A42" s="2" t="s">
        <v>25</v>
      </c>
      <c r="B42" s="124">
        <v>4</v>
      </c>
      <c r="C42" s="1345"/>
      <c r="D42" s="1346">
        <f t="shared" si="68"/>
        <v>0</v>
      </c>
      <c r="E42" s="1349"/>
      <c r="F42" s="1346">
        <f t="shared" si="69"/>
        <v>0</v>
      </c>
      <c r="G42" s="891">
        <v>4</v>
      </c>
      <c r="H42" s="20">
        <f t="shared" si="70"/>
        <v>1</v>
      </c>
      <c r="I42" s="4"/>
      <c r="J42" s="20">
        <f t="shared" si="71"/>
        <v>0</v>
      </c>
      <c r="K42" s="4"/>
      <c r="L42" s="20">
        <f t="shared" si="72"/>
        <v>0</v>
      </c>
      <c r="M42" s="103">
        <f t="shared" si="73"/>
        <v>4</v>
      </c>
      <c r="N42" s="275">
        <f t="shared" si="74"/>
        <v>0.33333333333333331</v>
      </c>
      <c r="O42" s="4"/>
      <c r="P42" s="20">
        <f t="shared" si="75"/>
        <v>0</v>
      </c>
      <c r="Q42" s="4"/>
      <c r="R42" s="20">
        <f t="shared" si="76"/>
        <v>0</v>
      </c>
      <c r="S42" s="83"/>
      <c r="T42" s="20">
        <f t="shared" si="77"/>
        <v>0</v>
      </c>
      <c r="U42" s="943"/>
      <c r="V42" s="943"/>
      <c r="W42" s="943"/>
      <c r="X42" s="943"/>
      <c r="Y42" s="943"/>
      <c r="Z42" s="943"/>
      <c r="AA42" s="103">
        <f t="shared" si="78"/>
        <v>0</v>
      </c>
      <c r="AB42" s="275">
        <f t="shared" si="79"/>
        <v>0</v>
      </c>
      <c r="AC42" s="1285">
        <v>4</v>
      </c>
      <c r="AD42" s="1291">
        <f t="shared" si="80"/>
        <v>1</v>
      </c>
    </row>
    <row r="43" spans="1:30" hidden="1" x14ac:dyDescent="0.25">
      <c r="A43" s="92" t="s">
        <v>45</v>
      </c>
      <c r="B43" s="96">
        <v>1</v>
      </c>
      <c r="C43" s="890"/>
      <c r="D43" s="1053">
        <f t="shared" si="68"/>
        <v>0</v>
      </c>
      <c r="E43" s="890"/>
      <c r="F43" s="1053">
        <f t="shared" si="69"/>
        <v>0</v>
      </c>
      <c r="G43" s="11">
        <v>1</v>
      </c>
      <c r="H43" s="19">
        <f t="shared" si="70"/>
        <v>1</v>
      </c>
      <c r="I43" s="11"/>
      <c r="J43" s="19">
        <f t="shared" si="71"/>
        <v>0</v>
      </c>
      <c r="K43" s="11"/>
      <c r="L43" s="19">
        <f t="shared" si="72"/>
        <v>0</v>
      </c>
      <c r="M43" s="101">
        <f t="shared" si="73"/>
        <v>1</v>
      </c>
      <c r="N43" s="175">
        <f t="shared" si="74"/>
        <v>0.33333333333333331</v>
      </c>
      <c r="O43" s="11"/>
      <c r="P43" s="19">
        <f t="shared" si="75"/>
        <v>0</v>
      </c>
      <c r="Q43" s="11"/>
      <c r="R43" s="19">
        <f t="shared" si="76"/>
        <v>0</v>
      </c>
      <c r="S43" s="11"/>
      <c r="T43" s="19">
        <f t="shared" si="77"/>
        <v>0</v>
      </c>
      <c r="U43" s="1053"/>
      <c r="V43" s="1053"/>
      <c r="W43" s="1053"/>
      <c r="X43" s="1053"/>
      <c r="Y43" s="1053"/>
      <c r="Z43" s="1053"/>
      <c r="AA43" s="101">
        <f t="shared" si="78"/>
        <v>0</v>
      </c>
      <c r="AB43" s="175">
        <f t="shared" si="79"/>
        <v>0</v>
      </c>
      <c r="AC43" s="890">
        <v>1</v>
      </c>
      <c r="AD43" s="1053">
        <f t="shared" si="80"/>
        <v>1</v>
      </c>
    </row>
    <row r="44" spans="1:30" hidden="1" x14ac:dyDescent="0.25">
      <c r="A44" s="2" t="s">
        <v>26</v>
      </c>
      <c r="B44" s="111">
        <v>1</v>
      </c>
      <c r="C44" s="1345"/>
      <c r="D44" s="1346">
        <f t="shared" si="68"/>
        <v>0</v>
      </c>
      <c r="E44" s="1345"/>
      <c r="F44" s="1346">
        <f t="shared" si="69"/>
        <v>0</v>
      </c>
      <c r="G44" s="4">
        <v>1</v>
      </c>
      <c r="H44" s="20">
        <f t="shared" si="70"/>
        <v>1</v>
      </c>
      <c r="I44" s="4"/>
      <c r="J44" s="20">
        <f t="shared" si="71"/>
        <v>0</v>
      </c>
      <c r="K44" s="4"/>
      <c r="L44" s="20">
        <f t="shared" si="72"/>
        <v>0</v>
      </c>
      <c r="M44" s="103">
        <f t="shared" si="73"/>
        <v>1</v>
      </c>
      <c r="N44" s="275">
        <f t="shared" si="74"/>
        <v>0.33333333333333331</v>
      </c>
      <c r="O44" s="4"/>
      <c r="P44" s="20">
        <f t="shared" si="75"/>
        <v>0</v>
      </c>
      <c r="Q44" s="4"/>
      <c r="R44" s="20">
        <f t="shared" si="76"/>
        <v>0</v>
      </c>
      <c r="S44" s="4"/>
      <c r="T44" s="20">
        <f t="shared" si="77"/>
        <v>0</v>
      </c>
      <c r="U44" s="943"/>
      <c r="V44" s="943"/>
      <c r="W44" s="943"/>
      <c r="X44" s="943"/>
      <c r="Y44" s="943"/>
      <c r="Z44" s="943"/>
      <c r="AA44" s="103">
        <f t="shared" si="78"/>
        <v>0</v>
      </c>
      <c r="AB44" s="275">
        <f t="shared" si="79"/>
        <v>0</v>
      </c>
      <c r="AC44" s="1285">
        <v>1</v>
      </c>
      <c r="AD44" s="1291">
        <f t="shared" si="80"/>
        <v>1</v>
      </c>
    </row>
    <row r="45" spans="1:30" hidden="1" x14ac:dyDescent="0.25">
      <c r="A45" s="302" t="s">
        <v>34</v>
      </c>
      <c r="B45" s="124">
        <v>1</v>
      </c>
      <c r="C45" s="1345"/>
      <c r="D45" s="1346">
        <f t="shared" si="68"/>
        <v>0</v>
      </c>
      <c r="E45" s="1345"/>
      <c r="F45" s="1346">
        <f t="shared" si="69"/>
        <v>0</v>
      </c>
      <c r="G45" s="4">
        <v>1</v>
      </c>
      <c r="H45" s="20">
        <f t="shared" si="70"/>
        <v>1</v>
      </c>
      <c r="I45" s="4"/>
      <c r="J45" s="20">
        <f t="shared" si="71"/>
        <v>0</v>
      </c>
      <c r="K45" s="4"/>
      <c r="L45" s="20">
        <f t="shared" si="72"/>
        <v>0</v>
      </c>
      <c r="M45" s="103">
        <f t="shared" si="73"/>
        <v>1</v>
      </c>
      <c r="N45" s="275">
        <f t="shared" si="74"/>
        <v>0.33333333333333331</v>
      </c>
      <c r="O45" s="4"/>
      <c r="P45" s="20">
        <f t="shared" si="75"/>
        <v>0</v>
      </c>
      <c r="Q45" s="4"/>
      <c r="R45" s="20">
        <f t="shared" si="76"/>
        <v>0</v>
      </c>
      <c r="S45" s="4"/>
      <c r="T45" s="20">
        <f t="shared" si="77"/>
        <v>0</v>
      </c>
      <c r="U45" s="943"/>
      <c r="V45" s="943"/>
      <c r="W45" s="943"/>
      <c r="X45" s="943"/>
      <c r="Y45" s="943"/>
      <c r="Z45" s="943"/>
      <c r="AA45" s="103">
        <f t="shared" si="78"/>
        <v>0</v>
      </c>
      <c r="AB45" s="275">
        <f t="shared" si="79"/>
        <v>0</v>
      </c>
      <c r="AC45" s="1285">
        <v>1</v>
      </c>
      <c r="AD45" s="1291">
        <f t="shared" si="80"/>
        <v>1</v>
      </c>
    </row>
    <row r="46" spans="1:30" ht="15.75" hidden="1" thickBot="1" x14ac:dyDescent="0.3">
      <c r="A46" s="16" t="s">
        <v>41</v>
      </c>
      <c r="B46" s="127">
        <v>1</v>
      </c>
      <c r="C46" s="1347"/>
      <c r="D46" s="1348">
        <f t="shared" si="68"/>
        <v>0</v>
      </c>
      <c r="E46" s="1347"/>
      <c r="F46" s="1348">
        <f t="shared" si="69"/>
        <v>0</v>
      </c>
      <c r="G46" s="18">
        <v>1</v>
      </c>
      <c r="H46" s="21">
        <f t="shared" si="70"/>
        <v>1</v>
      </c>
      <c r="I46" s="18"/>
      <c r="J46" s="21">
        <f t="shared" si="71"/>
        <v>0</v>
      </c>
      <c r="K46" s="18"/>
      <c r="L46" s="21">
        <f t="shared" si="72"/>
        <v>0</v>
      </c>
      <c r="M46" s="104">
        <f t="shared" si="73"/>
        <v>1</v>
      </c>
      <c r="N46" s="276">
        <f t="shared" si="74"/>
        <v>0.33333333333333331</v>
      </c>
      <c r="O46" s="18"/>
      <c r="P46" s="21">
        <f t="shared" si="75"/>
        <v>0</v>
      </c>
      <c r="Q46" s="18"/>
      <c r="R46" s="21">
        <f t="shared" si="76"/>
        <v>0</v>
      </c>
      <c r="S46" s="18"/>
      <c r="T46" s="21">
        <f t="shared" si="77"/>
        <v>0</v>
      </c>
      <c r="U46" s="1057"/>
      <c r="V46" s="1057"/>
      <c r="W46" s="1057"/>
      <c r="X46" s="1057"/>
      <c r="Y46" s="1057"/>
      <c r="Z46" s="1057"/>
      <c r="AA46" s="104">
        <f t="shared" si="78"/>
        <v>0</v>
      </c>
      <c r="AB46" s="276">
        <f t="shared" si="79"/>
        <v>0</v>
      </c>
      <c r="AC46" s="1296">
        <v>1</v>
      </c>
      <c r="AD46" s="1297">
        <f t="shared" si="80"/>
        <v>1</v>
      </c>
    </row>
    <row r="47" spans="1:30" ht="15.75" hidden="1" thickBot="1" x14ac:dyDescent="0.3">
      <c r="A47" s="6" t="s">
        <v>7</v>
      </c>
      <c r="B47" s="7">
        <f>SUM(B32:B46)</f>
        <v>39</v>
      </c>
      <c r="C47" s="8">
        <f t="shared" ref="C47" si="81">SUM(C32:C46)</f>
        <v>0</v>
      </c>
      <c r="D47" s="1029">
        <f t="shared" si="68"/>
        <v>0</v>
      </c>
      <c r="E47" s="8">
        <f t="shared" ref="E47" si="82">SUM(E32:E46)</f>
        <v>0</v>
      </c>
      <c r="F47" s="1029">
        <f t="shared" si="69"/>
        <v>0</v>
      </c>
      <c r="G47" s="8">
        <f>SUM(G32:G46)</f>
        <v>27</v>
      </c>
      <c r="H47" s="22">
        <f t="shared" si="70"/>
        <v>0.69230769230769229</v>
      </c>
      <c r="I47" s="8">
        <f>SUM(I32:I46)</f>
        <v>0</v>
      </c>
      <c r="J47" s="22">
        <f t="shared" si="71"/>
        <v>0</v>
      </c>
      <c r="K47" s="8">
        <f>SUM(K32:K46)</f>
        <v>0</v>
      </c>
      <c r="L47" s="22">
        <f t="shared" si="72"/>
        <v>0</v>
      </c>
      <c r="M47" s="106">
        <f t="shared" si="73"/>
        <v>27</v>
      </c>
      <c r="N47" s="842">
        <f t="shared" si="74"/>
        <v>0.23076923076923078</v>
      </c>
      <c r="O47" s="8">
        <f>SUM(O32:O46)</f>
        <v>0</v>
      </c>
      <c r="P47" s="22">
        <f t="shared" si="75"/>
        <v>0</v>
      </c>
      <c r="Q47" s="8">
        <f t="shared" ref="Q47" si="83">SUM(Q32:Q46)</f>
        <v>0</v>
      </c>
      <c r="R47" s="119">
        <f t="shared" si="76"/>
        <v>0</v>
      </c>
      <c r="S47" s="8">
        <f t="shared" ref="S47" si="84">SUM(S32:S46)</f>
        <v>0</v>
      </c>
      <c r="T47" s="119">
        <f t="shared" si="77"/>
        <v>0</v>
      </c>
      <c r="U47" s="1029"/>
      <c r="V47" s="1029"/>
      <c r="W47" s="1029"/>
      <c r="X47" s="1029"/>
      <c r="Y47" s="1029"/>
      <c r="Z47" s="1029"/>
      <c r="AA47" s="106">
        <f t="shared" si="78"/>
        <v>0</v>
      </c>
      <c r="AB47" s="107">
        <f t="shared" si="79"/>
        <v>0</v>
      </c>
      <c r="AC47" s="8">
        <f>SUM(AC32:AC46)</f>
        <v>27</v>
      </c>
      <c r="AD47" s="1029">
        <f t="shared" si="80"/>
        <v>0.69230769230769229</v>
      </c>
    </row>
  </sheetData>
  <mergeCells count="5">
    <mergeCell ref="A2:Q2"/>
    <mergeCell ref="A3:Q3"/>
    <mergeCell ref="A30:AB30"/>
    <mergeCell ref="A5:AF5"/>
    <mergeCell ref="A17:AF17"/>
  </mergeCells>
  <pageMargins left="0.23622047244094491" right="0.27559055118110237" top="0.43307086614173229" bottom="0.78740157480314965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2:AF61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710937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1" width="8.85546875" hidden="1" customWidth="1"/>
    <col min="22" max="22" width="8.4257812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71093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525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106</v>
      </c>
      <c r="B7" s="5">
        <v>396</v>
      </c>
      <c r="C7" s="1345">
        <v>590</v>
      </c>
      <c r="D7" s="1346">
        <f t="shared" ref="D7:D31" si="0">C7/$B7</f>
        <v>1.4898989898989898</v>
      </c>
      <c r="E7" s="1345">
        <v>393</v>
      </c>
      <c r="F7" s="1346">
        <f t="shared" ref="F7:F31" si="1">E7/$B7</f>
        <v>0.99242424242424243</v>
      </c>
      <c r="G7" s="891">
        <v>632</v>
      </c>
      <c r="H7" s="20">
        <f t="shared" ref="H7:H31" si="2">G7/$B7</f>
        <v>1.595959595959596</v>
      </c>
      <c r="I7" s="891">
        <v>400</v>
      </c>
      <c r="J7" s="20">
        <f t="shared" ref="J7:J31" si="3">I7/$B7</f>
        <v>1.0101010101010102</v>
      </c>
      <c r="K7" s="891">
        <v>438</v>
      </c>
      <c r="L7" s="20">
        <f t="shared" ref="L7:L31" si="4">K7/$B7</f>
        <v>1.106060606060606</v>
      </c>
      <c r="M7" s="103">
        <f t="shared" ref="M7:M20" si="5">SUM(G7,I7,K7)</f>
        <v>1470</v>
      </c>
      <c r="N7" s="275">
        <f t="shared" ref="N7:N31" si="6">M7/($B7*3)</f>
        <v>1.2373737373737375</v>
      </c>
      <c r="O7" s="891">
        <v>532</v>
      </c>
      <c r="P7" s="20">
        <f t="shared" ref="P7:P31" si="7">O7/$B7</f>
        <v>1.3434343434343434</v>
      </c>
      <c r="Q7" s="891">
        <v>332</v>
      </c>
      <c r="R7" s="20">
        <f t="shared" ref="R7:R31" si="8">Q7/$B7</f>
        <v>0.83838383838383834</v>
      </c>
      <c r="S7" s="891">
        <v>534</v>
      </c>
      <c r="T7" s="20">
        <f t="shared" ref="T7:T31" si="9">S7/$B7</f>
        <v>1.3484848484848484</v>
      </c>
      <c r="U7" s="103">
        <f t="shared" ref="U7:U20" si="10">SUM(O7,Q7,S7)</f>
        <v>1398</v>
      </c>
      <c r="V7" s="275">
        <f t="shared" ref="V7:V31" si="11">U7/($B7*3)</f>
        <v>1.1767676767676767</v>
      </c>
      <c r="W7" s="890">
        <v>339</v>
      </c>
      <c r="X7" s="70">
        <f t="shared" ref="X7" si="12">W7/$B7</f>
        <v>0.85606060606060608</v>
      </c>
      <c r="Y7" s="890">
        <v>363</v>
      </c>
      <c r="Z7" s="70">
        <f t="shared" ref="Z7:AB7" si="13">Y7/$B7</f>
        <v>0.91666666666666663</v>
      </c>
      <c r="AA7" s="890">
        <v>506</v>
      </c>
      <c r="AB7" s="70">
        <f t="shared" si="13"/>
        <v>1.2777777777777777</v>
      </c>
      <c r="AC7" s="1285">
        <v>560</v>
      </c>
      <c r="AD7" s="1291">
        <f t="shared" ref="AD7:AD31" si="14">AC7/$B7</f>
        <v>1.4141414141414141</v>
      </c>
      <c r="AE7" s="101">
        <f>SUM(W7,Y7,AA7)</f>
        <v>1208</v>
      </c>
      <c r="AF7" s="175">
        <f t="shared" ref="AF7" si="15">AE7/($B7*3)</f>
        <v>1.0168350168350169</v>
      </c>
    </row>
    <row r="8" spans="1:32" x14ac:dyDescent="0.25">
      <c r="A8" s="2" t="s">
        <v>107</v>
      </c>
      <c r="B8" s="5">
        <v>792</v>
      </c>
      <c r="C8" s="1345">
        <v>715</v>
      </c>
      <c r="D8" s="1346">
        <f t="shared" si="0"/>
        <v>0.90277777777777779</v>
      </c>
      <c r="E8" s="1345">
        <v>633</v>
      </c>
      <c r="F8" s="1346">
        <f t="shared" si="1"/>
        <v>0.7992424242424242</v>
      </c>
      <c r="G8" s="891">
        <v>754</v>
      </c>
      <c r="H8" s="20">
        <f t="shared" si="2"/>
        <v>0.95202020202020199</v>
      </c>
      <c r="I8" s="891">
        <v>673</v>
      </c>
      <c r="J8" s="20">
        <f t="shared" si="3"/>
        <v>0.8497474747474747</v>
      </c>
      <c r="K8" s="891">
        <v>593</v>
      </c>
      <c r="L8" s="20">
        <f t="shared" si="4"/>
        <v>0.7487373737373737</v>
      </c>
      <c r="M8" s="103">
        <f>SUM(G8,I8,K8)</f>
        <v>2020</v>
      </c>
      <c r="N8" s="275">
        <f t="shared" si="6"/>
        <v>0.85016835016835013</v>
      </c>
      <c r="O8" s="891">
        <v>791</v>
      </c>
      <c r="P8" s="20">
        <f t="shared" si="7"/>
        <v>0.9987373737373737</v>
      </c>
      <c r="Q8" s="891">
        <v>812</v>
      </c>
      <c r="R8" s="20">
        <f t="shared" si="8"/>
        <v>1.0252525252525253</v>
      </c>
      <c r="S8" s="891">
        <v>908</v>
      </c>
      <c r="T8" s="20">
        <f t="shared" si="9"/>
        <v>1.1464646464646464</v>
      </c>
      <c r="U8" s="103">
        <f t="shared" si="10"/>
        <v>2511</v>
      </c>
      <c r="V8" s="275">
        <f t="shared" si="11"/>
        <v>1.0568181818181819</v>
      </c>
      <c r="W8" s="890">
        <v>680</v>
      </c>
      <c r="X8" s="70">
        <f t="shared" ref="X8:X19" si="16">W8/$B8</f>
        <v>0.85858585858585856</v>
      </c>
      <c r="Y8" s="890">
        <v>791</v>
      </c>
      <c r="Z8" s="70">
        <f t="shared" ref="Z8:AB19" si="17">Y8/$B8</f>
        <v>0.9987373737373737</v>
      </c>
      <c r="AA8" s="890">
        <v>668</v>
      </c>
      <c r="AB8" s="70">
        <f t="shared" ref="AB8:AB18" si="18">AA8/$B8</f>
        <v>0.84343434343434343</v>
      </c>
      <c r="AC8" s="1285">
        <v>764</v>
      </c>
      <c r="AD8" s="1291">
        <f t="shared" si="14"/>
        <v>0.96464646464646464</v>
      </c>
      <c r="AE8" s="101">
        <f t="shared" ref="AE8:AE19" si="19">SUM(W8,Y8,AA8)</f>
        <v>2139</v>
      </c>
      <c r="AF8" s="175">
        <f t="shared" ref="AF8:AF19" si="20">AE8/($B8*3)</f>
        <v>0.9002525252525253</v>
      </c>
    </row>
    <row r="9" spans="1:32" x14ac:dyDescent="0.25">
      <c r="A9" s="948" t="s">
        <v>453</v>
      </c>
      <c r="B9" s="942">
        <v>66</v>
      </c>
      <c r="C9" s="1345">
        <v>0</v>
      </c>
      <c r="D9" s="1346">
        <f t="shared" si="0"/>
        <v>0</v>
      </c>
      <c r="E9" s="1345">
        <v>0</v>
      </c>
      <c r="F9" s="1346">
        <f t="shared" si="1"/>
        <v>0</v>
      </c>
      <c r="G9" s="891">
        <v>63</v>
      </c>
      <c r="H9" s="943">
        <f>G9/$B9</f>
        <v>0.95454545454545459</v>
      </c>
      <c r="I9" s="891">
        <v>66</v>
      </c>
      <c r="J9" s="943">
        <f t="shared" si="3"/>
        <v>1</v>
      </c>
      <c r="K9" s="898">
        <v>73</v>
      </c>
      <c r="L9" s="943">
        <f t="shared" si="4"/>
        <v>1.106060606060606</v>
      </c>
      <c r="M9" s="944">
        <f t="shared" ref="M9:M10" si="21">SUM(G9,I9,K9)</f>
        <v>202</v>
      </c>
      <c r="N9" s="945">
        <f t="shared" si="6"/>
        <v>1.0202020202020201</v>
      </c>
      <c r="O9" s="891">
        <v>61</v>
      </c>
      <c r="P9" s="943">
        <f t="shared" si="7"/>
        <v>0.9242424242424242</v>
      </c>
      <c r="Q9" s="891">
        <v>67</v>
      </c>
      <c r="R9" s="943">
        <f t="shared" si="8"/>
        <v>1.0151515151515151</v>
      </c>
      <c r="S9" s="891">
        <v>87</v>
      </c>
      <c r="T9" s="943">
        <f t="shared" si="9"/>
        <v>1.3181818181818181</v>
      </c>
      <c r="U9" s="944">
        <f t="shared" si="10"/>
        <v>215</v>
      </c>
      <c r="V9" s="945">
        <f t="shared" si="11"/>
        <v>1.0858585858585859</v>
      </c>
      <c r="W9" s="890">
        <v>23</v>
      </c>
      <c r="X9" s="70">
        <f t="shared" si="16"/>
        <v>0.34848484848484851</v>
      </c>
      <c r="Y9" s="890">
        <v>51</v>
      </c>
      <c r="Z9" s="70">
        <f t="shared" si="17"/>
        <v>0.77272727272727271</v>
      </c>
      <c r="AA9" s="890">
        <v>98</v>
      </c>
      <c r="AB9" s="70">
        <f t="shared" si="18"/>
        <v>1.4848484848484849</v>
      </c>
      <c r="AC9" s="1285">
        <v>95</v>
      </c>
      <c r="AD9" s="1291">
        <f>AC9/$B9</f>
        <v>1.4393939393939394</v>
      </c>
      <c r="AE9" s="101">
        <f t="shared" si="19"/>
        <v>172</v>
      </c>
      <c r="AF9" s="175">
        <f t="shared" si="20"/>
        <v>0.86868686868686873</v>
      </c>
    </row>
    <row r="10" spans="1:32" x14ac:dyDescent="0.25">
      <c r="A10" s="948" t="s">
        <v>454</v>
      </c>
      <c r="B10" s="942">
        <v>66</v>
      </c>
      <c r="C10" s="1345">
        <v>72</v>
      </c>
      <c r="D10" s="1346">
        <f t="shared" si="0"/>
        <v>1.0909090909090908</v>
      </c>
      <c r="E10" s="1345">
        <v>35</v>
      </c>
      <c r="F10" s="1346">
        <f t="shared" si="1"/>
        <v>0.53030303030303028</v>
      </c>
      <c r="G10" s="891">
        <v>60</v>
      </c>
      <c r="H10" s="943">
        <f>G10/$B10</f>
        <v>0.90909090909090906</v>
      </c>
      <c r="I10" s="891">
        <v>54</v>
      </c>
      <c r="J10" s="943">
        <f t="shared" si="3"/>
        <v>0.81818181818181823</v>
      </c>
      <c r="K10" s="898">
        <v>63</v>
      </c>
      <c r="L10" s="943">
        <f t="shared" si="4"/>
        <v>0.95454545454545459</v>
      </c>
      <c r="M10" s="944">
        <f t="shared" si="21"/>
        <v>177</v>
      </c>
      <c r="N10" s="945">
        <f t="shared" si="6"/>
        <v>0.89393939393939392</v>
      </c>
      <c r="O10" s="891">
        <v>82</v>
      </c>
      <c r="P10" s="943">
        <f t="shared" si="7"/>
        <v>1.2424242424242424</v>
      </c>
      <c r="Q10" s="891">
        <v>98</v>
      </c>
      <c r="R10" s="943">
        <f t="shared" si="8"/>
        <v>1.4848484848484849</v>
      </c>
      <c r="S10" s="891">
        <v>67</v>
      </c>
      <c r="T10" s="943">
        <f t="shared" si="9"/>
        <v>1.0151515151515151</v>
      </c>
      <c r="U10" s="944">
        <f t="shared" si="10"/>
        <v>247</v>
      </c>
      <c r="V10" s="945">
        <f t="shared" si="11"/>
        <v>1.2474747474747474</v>
      </c>
      <c r="W10" s="890">
        <v>42</v>
      </c>
      <c r="X10" s="70">
        <f t="shared" si="16"/>
        <v>0.63636363636363635</v>
      </c>
      <c r="Y10" s="890">
        <v>76</v>
      </c>
      <c r="Z10" s="70">
        <f t="shared" si="17"/>
        <v>1.1515151515151516</v>
      </c>
      <c r="AA10" s="890">
        <v>56</v>
      </c>
      <c r="AB10" s="70">
        <f t="shared" si="18"/>
        <v>0.84848484848484851</v>
      </c>
      <c r="AC10" s="1285">
        <v>36</v>
      </c>
      <c r="AD10" s="1291">
        <f>AC10/$B10</f>
        <v>0.54545454545454541</v>
      </c>
      <c r="AE10" s="101">
        <f t="shared" si="19"/>
        <v>174</v>
      </c>
      <c r="AF10" s="175">
        <f t="shared" si="20"/>
        <v>0.87878787878787878</v>
      </c>
    </row>
    <row r="11" spans="1:32" x14ac:dyDescent="0.25">
      <c r="A11" s="2" t="s">
        <v>108</v>
      </c>
      <c r="B11" s="5">
        <v>660</v>
      </c>
      <c r="C11" s="1345">
        <v>382</v>
      </c>
      <c r="D11" s="1346">
        <f t="shared" si="0"/>
        <v>0.57878787878787874</v>
      </c>
      <c r="E11" s="1345">
        <v>567</v>
      </c>
      <c r="F11" s="1346">
        <f t="shared" si="1"/>
        <v>0.85909090909090913</v>
      </c>
      <c r="G11" s="891">
        <v>649</v>
      </c>
      <c r="H11" s="20">
        <f t="shared" si="2"/>
        <v>0.98333333333333328</v>
      </c>
      <c r="I11" s="891">
        <v>479</v>
      </c>
      <c r="J11" s="20">
        <f t="shared" si="3"/>
        <v>0.72575757575757571</v>
      </c>
      <c r="K11" s="891">
        <v>625</v>
      </c>
      <c r="L11" s="20">
        <f t="shared" si="4"/>
        <v>0.94696969696969702</v>
      </c>
      <c r="M11" s="103">
        <f>SUM(G11,I11,K11)</f>
        <v>1753</v>
      </c>
      <c r="N11" s="275">
        <f t="shared" si="6"/>
        <v>0.88535353535353534</v>
      </c>
      <c r="O11" s="891">
        <v>727</v>
      </c>
      <c r="P11" s="20">
        <f t="shared" si="7"/>
        <v>1.1015151515151516</v>
      </c>
      <c r="Q11" s="891">
        <v>569</v>
      </c>
      <c r="R11" s="20">
        <f t="shared" si="8"/>
        <v>0.86212121212121207</v>
      </c>
      <c r="S11" s="891">
        <v>739</v>
      </c>
      <c r="T11" s="20">
        <f t="shared" si="9"/>
        <v>1.1196969696969696</v>
      </c>
      <c r="U11" s="103">
        <f t="shared" si="10"/>
        <v>2035</v>
      </c>
      <c r="V11" s="275">
        <f t="shared" si="11"/>
        <v>1.0277777777777777</v>
      </c>
      <c r="W11" s="890">
        <v>586</v>
      </c>
      <c r="X11" s="70">
        <f t="shared" si="16"/>
        <v>0.88787878787878793</v>
      </c>
      <c r="Y11" s="890">
        <v>684</v>
      </c>
      <c r="Z11" s="70">
        <f t="shared" si="17"/>
        <v>1.0363636363636364</v>
      </c>
      <c r="AA11" s="890">
        <v>587</v>
      </c>
      <c r="AB11" s="70">
        <f t="shared" si="18"/>
        <v>0.8893939393939394</v>
      </c>
      <c r="AC11" s="1285">
        <v>675</v>
      </c>
      <c r="AD11" s="1291">
        <f t="shared" si="14"/>
        <v>1.0227272727272727</v>
      </c>
      <c r="AE11" s="101">
        <f t="shared" si="19"/>
        <v>1857</v>
      </c>
      <c r="AF11" s="175">
        <f t="shared" si="20"/>
        <v>0.93787878787878787</v>
      </c>
    </row>
    <row r="12" spans="1:32" x14ac:dyDescent="0.25">
      <c r="A12" s="948" t="s">
        <v>455</v>
      </c>
      <c r="B12" s="942">
        <v>22</v>
      </c>
      <c r="C12" s="1345">
        <v>0</v>
      </c>
      <c r="D12" s="1346">
        <f t="shared" si="0"/>
        <v>0</v>
      </c>
      <c r="E12" s="1345">
        <v>0</v>
      </c>
      <c r="F12" s="1346">
        <f t="shared" si="1"/>
        <v>0</v>
      </c>
      <c r="G12" s="891">
        <v>0</v>
      </c>
      <c r="H12" s="943">
        <f>G12/$B12</f>
        <v>0</v>
      </c>
      <c r="I12" s="891">
        <v>0</v>
      </c>
      <c r="J12" s="943">
        <f t="shared" si="3"/>
        <v>0</v>
      </c>
      <c r="K12" s="891">
        <v>0</v>
      </c>
      <c r="L12" s="943">
        <f t="shared" si="4"/>
        <v>0</v>
      </c>
      <c r="M12" s="944">
        <f t="shared" ref="M12" si="22">SUM(G12,I12,K12)</f>
        <v>0</v>
      </c>
      <c r="N12" s="945">
        <f t="shared" si="6"/>
        <v>0</v>
      </c>
      <c r="O12" s="891">
        <v>0</v>
      </c>
      <c r="P12" s="943">
        <f t="shared" si="7"/>
        <v>0</v>
      </c>
      <c r="Q12" s="891">
        <v>0</v>
      </c>
      <c r="R12" s="943">
        <f t="shared" si="8"/>
        <v>0</v>
      </c>
      <c r="S12" s="891">
        <v>76</v>
      </c>
      <c r="T12" s="943">
        <f t="shared" si="9"/>
        <v>3.4545454545454546</v>
      </c>
      <c r="U12" s="944">
        <f t="shared" si="10"/>
        <v>76</v>
      </c>
      <c r="V12" s="945">
        <f t="shared" si="11"/>
        <v>1.1515151515151516</v>
      </c>
      <c r="W12" s="890">
        <v>70</v>
      </c>
      <c r="X12" s="70">
        <f t="shared" si="16"/>
        <v>3.1818181818181817</v>
      </c>
      <c r="Y12" s="890">
        <v>0</v>
      </c>
      <c r="Z12" s="70">
        <f t="shared" si="17"/>
        <v>0</v>
      </c>
      <c r="AA12" s="890">
        <v>0</v>
      </c>
      <c r="AB12" s="70">
        <f t="shared" si="18"/>
        <v>0</v>
      </c>
      <c r="AC12" s="1285">
        <v>0</v>
      </c>
      <c r="AD12" s="1291">
        <f>AC12/$B12</f>
        <v>0</v>
      </c>
      <c r="AE12" s="101">
        <f t="shared" si="19"/>
        <v>70</v>
      </c>
      <c r="AF12" s="175">
        <f t="shared" si="20"/>
        <v>1.0606060606060606</v>
      </c>
    </row>
    <row r="13" spans="1:32" x14ac:dyDescent="0.25">
      <c r="A13" s="2" t="s">
        <v>109</v>
      </c>
      <c r="B13" s="5">
        <v>660</v>
      </c>
      <c r="C13" s="1345">
        <v>443</v>
      </c>
      <c r="D13" s="1346">
        <f t="shared" si="0"/>
        <v>0.67121212121212126</v>
      </c>
      <c r="E13" s="1345">
        <v>455</v>
      </c>
      <c r="F13" s="1346">
        <f t="shared" si="1"/>
        <v>0.68939393939393945</v>
      </c>
      <c r="G13" s="891">
        <v>587</v>
      </c>
      <c r="H13" s="20">
        <f t="shared" si="2"/>
        <v>0.8893939393939394</v>
      </c>
      <c r="I13" s="891">
        <v>481</v>
      </c>
      <c r="J13" s="20">
        <f t="shared" si="3"/>
        <v>0.72878787878787876</v>
      </c>
      <c r="K13" s="891">
        <v>601</v>
      </c>
      <c r="L13" s="20">
        <f t="shared" si="4"/>
        <v>0.91060606060606064</v>
      </c>
      <c r="M13" s="103">
        <f>SUM(G13,I13,K13)</f>
        <v>1669</v>
      </c>
      <c r="N13" s="275">
        <f t="shared" si="6"/>
        <v>0.84292929292929297</v>
      </c>
      <c r="O13" s="891">
        <v>660</v>
      </c>
      <c r="P13" s="20">
        <f t="shared" si="7"/>
        <v>1</v>
      </c>
      <c r="Q13" s="891">
        <v>691</v>
      </c>
      <c r="R13" s="20">
        <f t="shared" si="8"/>
        <v>1.0469696969696969</v>
      </c>
      <c r="S13" s="891">
        <v>743</v>
      </c>
      <c r="T13" s="20">
        <f t="shared" si="9"/>
        <v>1.1257575757575757</v>
      </c>
      <c r="U13" s="103">
        <f t="shared" si="10"/>
        <v>2094</v>
      </c>
      <c r="V13" s="275">
        <f t="shared" si="11"/>
        <v>1.0575757575757576</v>
      </c>
      <c r="W13" s="890">
        <v>583</v>
      </c>
      <c r="X13" s="70">
        <f t="shared" si="16"/>
        <v>0.8833333333333333</v>
      </c>
      <c r="Y13" s="890">
        <v>695</v>
      </c>
      <c r="Z13" s="70">
        <f t="shared" si="17"/>
        <v>1.053030303030303</v>
      </c>
      <c r="AA13" s="890">
        <v>295</v>
      </c>
      <c r="AB13" s="70">
        <f t="shared" si="18"/>
        <v>0.44696969696969696</v>
      </c>
      <c r="AC13" s="1285">
        <v>630</v>
      </c>
      <c r="AD13" s="1291">
        <f t="shared" si="14"/>
        <v>0.95454545454545459</v>
      </c>
      <c r="AE13" s="101">
        <f t="shared" si="19"/>
        <v>1573</v>
      </c>
      <c r="AF13" s="175">
        <f t="shared" si="20"/>
        <v>0.7944444444444444</v>
      </c>
    </row>
    <row r="14" spans="1:32" x14ac:dyDescent="0.25">
      <c r="A14" s="2" t="s">
        <v>110</v>
      </c>
      <c r="B14" s="5">
        <v>792</v>
      </c>
      <c r="C14" s="1345">
        <v>603</v>
      </c>
      <c r="D14" s="1346">
        <f t="shared" si="0"/>
        <v>0.76136363636363635</v>
      </c>
      <c r="E14" s="1345">
        <v>568</v>
      </c>
      <c r="F14" s="1346">
        <f t="shared" si="1"/>
        <v>0.71717171717171713</v>
      </c>
      <c r="G14" s="891">
        <v>765</v>
      </c>
      <c r="H14" s="20">
        <f t="shared" si="2"/>
        <v>0.96590909090909094</v>
      </c>
      <c r="I14" s="891">
        <v>547</v>
      </c>
      <c r="J14" s="20">
        <f t="shared" si="3"/>
        <v>0.69065656565656564</v>
      </c>
      <c r="K14" s="891">
        <v>737</v>
      </c>
      <c r="L14" s="20">
        <f t="shared" si="4"/>
        <v>0.93055555555555558</v>
      </c>
      <c r="M14" s="103">
        <f>SUM(G14,I14,K14)</f>
        <v>2049</v>
      </c>
      <c r="N14" s="275">
        <f t="shared" si="6"/>
        <v>0.86237373737373735</v>
      </c>
      <c r="O14" s="891">
        <v>794</v>
      </c>
      <c r="P14" s="20">
        <f t="shared" si="7"/>
        <v>1.0025252525252526</v>
      </c>
      <c r="Q14" s="891">
        <v>821</v>
      </c>
      <c r="R14" s="20">
        <f t="shared" si="8"/>
        <v>1.0366161616161615</v>
      </c>
      <c r="S14" s="891">
        <v>837</v>
      </c>
      <c r="T14" s="20">
        <f t="shared" si="9"/>
        <v>1.0568181818181819</v>
      </c>
      <c r="U14" s="103">
        <f t="shared" si="10"/>
        <v>2452</v>
      </c>
      <c r="V14" s="275">
        <f t="shared" si="11"/>
        <v>1.031986531986532</v>
      </c>
      <c r="W14" s="890">
        <v>762</v>
      </c>
      <c r="X14" s="70">
        <f t="shared" si="16"/>
        <v>0.96212121212121215</v>
      </c>
      <c r="Y14" s="890">
        <v>594</v>
      </c>
      <c r="Z14" s="70">
        <f t="shared" si="17"/>
        <v>0.75</v>
      </c>
      <c r="AA14" s="890">
        <v>706</v>
      </c>
      <c r="AB14" s="70">
        <f t="shared" si="18"/>
        <v>0.89141414141414144</v>
      </c>
      <c r="AC14" s="1285">
        <v>670</v>
      </c>
      <c r="AD14" s="1291">
        <f t="shared" si="14"/>
        <v>0.84595959595959591</v>
      </c>
      <c r="AE14" s="101">
        <f t="shared" si="19"/>
        <v>2062</v>
      </c>
      <c r="AF14" s="175">
        <f t="shared" si="20"/>
        <v>0.86784511784511786</v>
      </c>
    </row>
    <row r="15" spans="1:32" x14ac:dyDescent="0.25">
      <c r="A15" s="2" t="s">
        <v>111</v>
      </c>
      <c r="B15" s="5">
        <v>264</v>
      </c>
      <c r="C15" s="1345">
        <v>0</v>
      </c>
      <c r="D15" s="1346">
        <f t="shared" si="0"/>
        <v>0</v>
      </c>
      <c r="E15" s="1345">
        <v>0</v>
      </c>
      <c r="F15" s="1346">
        <f t="shared" si="1"/>
        <v>0</v>
      </c>
      <c r="G15" s="891">
        <v>0</v>
      </c>
      <c r="H15" s="20">
        <f t="shared" si="2"/>
        <v>0</v>
      </c>
      <c r="I15" s="891">
        <v>50</v>
      </c>
      <c r="J15" s="20">
        <f t="shared" si="3"/>
        <v>0.18939393939393939</v>
      </c>
      <c r="K15" s="891">
        <v>133</v>
      </c>
      <c r="L15" s="20">
        <f t="shared" si="4"/>
        <v>0.50378787878787878</v>
      </c>
      <c r="M15" s="103">
        <f t="shared" si="5"/>
        <v>183</v>
      </c>
      <c r="N15" s="275">
        <f t="shared" si="6"/>
        <v>0.23106060606060605</v>
      </c>
      <c r="O15" s="891">
        <v>120</v>
      </c>
      <c r="P15" s="20">
        <f t="shared" si="7"/>
        <v>0.45454545454545453</v>
      </c>
      <c r="Q15" s="891">
        <v>110</v>
      </c>
      <c r="R15" s="20">
        <f t="shared" si="8"/>
        <v>0.41666666666666669</v>
      </c>
      <c r="S15" s="891">
        <v>144</v>
      </c>
      <c r="T15" s="20">
        <f t="shared" si="9"/>
        <v>0.54545454545454541</v>
      </c>
      <c r="U15" s="103">
        <f t="shared" si="10"/>
        <v>374</v>
      </c>
      <c r="V15" s="275">
        <f t="shared" si="11"/>
        <v>0.47222222222222221</v>
      </c>
      <c r="W15" s="890">
        <v>113</v>
      </c>
      <c r="X15" s="70">
        <f t="shared" si="16"/>
        <v>0.42803030303030304</v>
      </c>
      <c r="Y15" s="890">
        <v>133</v>
      </c>
      <c r="Z15" s="70">
        <f t="shared" si="17"/>
        <v>0.50378787878787878</v>
      </c>
      <c r="AA15" s="890">
        <v>104</v>
      </c>
      <c r="AB15" s="70">
        <f t="shared" si="18"/>
        <v>0.39393939393939392</v>
      </c>
      <c r="AC15" s="1285">
        <v>99</v>
      </c>
      <c r="AD15" s="1291">
        <f t="shared" si="14"/>
        <v>0.375</v>
      </c>
      <c r="AE15" s="101">
        <f t="shared" si="19"/>
        <v>350</v>
      </c>
      <c r="AF15" s="175">
        <f t="shared" si="20"/>
        <v>0.44191919191919193</v>
      </c>
    </row>
    <row r="16" spans="1:32" x14ac:dyDescent="0.25">
      <c r="A16" s="2" t="s">
        <v>112</v>
      </c>
      <c r="B16" s="5">
        <v>396</v>
      </c>
      <c r="C16" s="1345">
        <v>536</v>
      </c>
      <c r="D16" s="1346">
        <f t="shared" si="0"/>
        <v>1.3535353535353536</v>
      </c>
      <c r="E16" s="1345">
        <v>443</v>
      </c>
      <c r="F16" s="1346">
        <f t="shared" si="1"/>
        <v>1.1186868686868687</v>
      </c>
      <c r="G16" s="891">
        <v>448</v>
      </c>
      <c r="H16" s="20">
        <f t="shared" si="2"/>
        <v>1.1313131313131313</v>
      </c>
      <c r="I16" s="891">
        <v>423</v>
      </c>
      <c r="J16" s="20">
        <f t="shared" si="3"/>
        <v>1.0681818181818181</v>
      </c>
      <c r="K16" s="891">
        <v>587</v>
      </c>
      <c r="L16" s="20">
        <f t="shared" si="4"/>
        <v>1.4823232323232323</v>
      </c>
      <c r="M16" s="103">
        <f t="shared" si="5"/>
        <v>1458</v>
      </c>
      <c r="N16" s="275">
        <f t="shared" si="6"/>
        <v>1.2272727272727273</v>
      </c>
      <c r="O16" s="891">
        <v>499</v>
      </c>
      <c r="P16" s="20">
        <f t="shared" si="7"/>
        <v>1.2601010101010102</v>
      </c>
      <c r="Q16" s="891">
        <v>276</v>
      </c>
      <c r="R16" s="20">
        <f t="shared" si="8"/>
        <v>0.69696969696969702</v>
      </c>
      <c r="S16" s="891">
        <v>584</v>
      </c>
      <c r="T16" s="20">
        <f t="shared" si="9"/>
        <v>1.4747474747474747</v>
      </c>
      <c r="U16" s="103">
        <f t="shared" si="10"/>
        <v>1359</v>
      </c>
      <c r="V16" s="275">
        <f t="shared" si="11"/>
        <v>1.143939393939394</v>
      </c>
      <c r="W16" s="890">
        <v>463</v>
      </c>
      <c r="X16" s="70">
        <f t="shared" si="16"/>
        <v>1.1691919191919191</v>
      </c>
      <c r="Y16" s="890">
        <v>494</v>
      </c>
      <c r="Z16" s="70">
        <f t="shared" si="17"/>
        <v>1.2474747474747474</v>
      </c>
      <c r="AA16" s="890">
        <v>424</v>
      </c>
      <c r="AB16" s="70">
        <f t="shared" si="18"/>
        <v>1.0707070707070707</v>
      </c>
      <c r="AC16" s="1285">
        <v>0</v>
      </c>
      <c r="AD16" s="1291">
        <f t="shared" si="14"/>
        <v>0</v>
      </c>
      <c r="AE16" s="101">
        <f t="shared" si="19"/>
        <v>1381</v>
      </c>
      <c r="AF16" s="175">
        <f t="shared" si="20"/>
        <v>1.1624579124579124</v>
      </c>
    </row>
    <row r="17" spans="1:32" x14ac:dyDescent="0.25">
      <c r="A17" s="2" t="s">
        <v>113</v>
      </c>
      <c r="B17" s="5">
        <v>396</v>
      </c>
      <c r="C17" s="1345">
        <v>239</v>
      </c>
      <c r="D17" s="1346">
        <f t="shared" si="0"/>
        <v>0.60353535353535348</v>
      </c>
      <c r="E17" s="1345">
        <v>429</v>
      </c>
      <c r="F17" s="1346">
        <f t="shared" si="1"/>
        <v>1.0833333333333333</v>
      </c>
      <c r="G17" s="891">
        <v>403</v>
      </c>
      <c r="H17" s="20">
        <f t="shared" si="2"/>
        <v>1.0176767676767677</v>
      </c>
      <c r="I17" s="891">
        <v>374</v>
      </c>
      <c r="J17" s="20">
        <f t="shared" si="3"/>
        <v>0.94444444444444442</v>
      </c>
      <c r="K17" s="891">
        <v>499</v>
      </c>
      <c r="L17" s="20">
        <f t="shared" si="4"/>
        <v>1.2601010101010102</v>
      </c>
      <c r="M17" s="103">
        <f t="shared" si="5"/>
        <v>1276</v>
      </c>
      <c r="N17" s="275">
        <f t="shared" si="6"/>
        <v>1.0740740740740742</v>
      </c>
      <c r="O17" s="891">
        <v>360</v>
      </c>
      <c r="P17" s="20">
        <f t="shared" si="7"/>
        <v>0.90909090909090906</v>
      </c>
      <c r="Q17" s="891">
        <v>529</v>
      </c>
      <c r="R17" s="20">
        <f t="shared" si="8"/>
        <v>1.3358585858585859</v>
      </c>
      <c r="S17" s="891">
        <v>540</v>
      </c>
      <c r="T17" s="20">
        <f t="shared" si="9"/>
        <v>1.3636363636363635</v>
      </c>
      <c r="U17" s="103">
        <f t="shared" si="10"/>
        <v>1429</v>
      </c>
      <c r="V17" s="275">
        <f t="shared" si="11"/>
        <v>1.2028619528619529</v>
      </c>
      <c r="W17" s="890">
        <v>457</v>
      </c>
      <c r="X17" s="70">
        <f t="shared" si="16"/>
        <v>1.154040404040404</v>
      </c>
      <c r="Y17" s="890">
        <v>518</v>
      </c>
      <c r="Z17" s="70">
        <f t="shared" si="17"/>
        <v>1.3080808080808082</v>
      </c>
      <c r="AA17" s="890">
        <v>507</v>
      </c>
      <c r="AB17" s="70">
        <f t="shared" si="18"/>
        <v>1.2803030303030303</v>
      </c>
      <c r="AC17" s="1285">
        <v>545</v>
      </c>
      <c r="AD17" s="1291">
        <f t="shared" si="14"/>
        <v>1.3762626262626263</v>
      </c>
      <c r="AE17" s="101">
        <f t="shared" si="19"/>
        <v>1482</v>
      </c>
      <c r="AF17" s="175">
        <f t="shared" si="20"/>
        <v>1.2474747474747474</v>
      </c>
    </row>
    <row r="18" spans="1:32" x14ac:dyDescent="0.25">
      <c r="A18" s="2" t="s">
        <v>114</v>
      </c>
      <c r="B18" s="5">
        <v>132</v>
      </c>
      <c r="C18" s="1345">
        <v>0</v>
      </c>
      <c r="D18" s="1346">
        <f t="shared" si="0"/>
        <v>0</v>
      </c>
      <c r="E18" s="1345">
        <v>145</v>
      </c>
      <c r="F18" s="1346">
        <f t="shared" si="1"/>
        <v>1.0984848484848484</v>
      </c>
      <c r="G18" s="892">
        <v>151</v>
      </c>
      <c r="H18" s="20">
        <f t="shared" si="2"/>
        <v>1.143939393939394</v>
      </c>
      <c r="I18" s="892">
        <v>131</v>
      </c>
      <c r="J18" s="20">
        <f t="shared" si="3"/>
        <v>0.99242424242424243</v>
      </c>
      <c r="K18" s="892">
        <v>172</v>
      </c>
      <c r="L18" s="20">
        <f t="shared" si="4"/>
        <v>1.303030303030303</v>
      </c>
      <c r="M18" s="103">
        <f t="shared" si="5"/>
        <v>454</v>
      </c>
      <c r="N18" s="275">
        <f t="shared" si="6"/>
        <v>1.1464646464646464</v>
      </c>
      <c r="O18" s="892">
        <v>115</v>
      </c>
      <c r="P18" s="20">
        <f t="shared" si="7"/>
        <v>0.87121212121212122</v>
      </c>
      <c r="Q18" s="892">
        <v>147</v>
      </c>
      <c r="R18" s="20">
        <f t="shared" si="8"/>
        <v>1.1136363636363635</v>
      </c>
      <c r="S18" s="892">
        <v>169</v>
      </c>
      <c r="T18" s="20">
        <f t="shared" si="9"/>
        <v>1.2803030303030303</v>
      </c>
      <c r="U18" s="103">
        <f t="shared" si="10"/>
        <v>431</v>
      </c>
      <c r="V18" s="275">
        <f t="shared" si="11"/>
        <v>1.0883838383838385</v>
      </c>
      <c r="W18" s="890">
        <v>132</v>
      </c>
      <c r="X18" s="70">
        <f t="shared" si="16"/>
        <v>1</v>
      </c>
      <c r="Y18" s="890">
        <v>112</v>
      </c>
      <c r="Z18" s="70">
        <f t="shared" si="17"/>
        <v>0.84848484848484851</v>
      </c>
      <c r="AA18" s="890">
        <v>105</v>
      </c>
      <c r="AB18" s="70">
        <f t="shared" si="18"/>
        <v>0.79545454545454541</v>
      </c>
      <c r="AC18" s="1286">
        <v>167</v>
      </c>
      <c r="AD18" s="1291">
        <f t="shared" si="14"/>
        <v>1.2651515151515151</v>
      </c>
      <c r="AE18" s="101">
        <f t="shared" si="19"/>
        <v>349</v>
      </c>
      <c r="AF18" s="175">
        <f t="shared" si="20"/>
        <v>0.88131313131313127</v>
      </c>
    </row>
    <row r="19" spans="1:32" ht="15.75" thickBot="1" x14ac:dyDescent="0.3">
      <c r="A19" s="946" t="s">
        <v>456</v>
      </c>
      <c r="B19" s="947">
        <v>84</v>
      </c>
      <c r="C19" s="1345">
        <v>0</v>
      </c>
      <c r="D19" s="1346">
        <f t="shared" si="0"/>
        <v>0</v>
      </c>
      <c r="E19" s="1345">
        <v>0</v>
      </c>
      <c r="F19" s="1346">
        <f t="shared" si="1"/>
        <v>0</v>
      </c>
      <c r="G19" s="892">
        <v>53</v>
      </c>
      <c r="H19" s="943">
        <f>G19/$B19</f>
        <v>0.63095238095238093</v>
      </c>
      <c r="I19" s="892">
        <v>85</v>
      </c>
      <c r="J19" s="943">
        <f t="shared" ref="J19" si="23">I19/$B19</f>
        <v>1.0119047619047619</v>
      </c>
      <c r="K19" s="892">
        <v>0</v>
      </c>
      <c r="L19" s="943">
        <f t="shared" ref="L19" si="24">K19/$B19</f>
        <v>0</v>
      </c>
      <c r="M19" s="944">
        <f t="shared" ref="M19" si="25">SUM(G19,I19,K19)</f>
        <v>138</v>
      </c>
      <c r="N19" s="945">
        <f t="shared" ref="N19" si="26">M19/($B19*3)</f>
        <v>0.54761904761904767</v>
      </c>
      <c r="O19" s="892">
        <v>0</v>
      </c>
      <c r="P19" s="943">
        <f t="shared" ref="P19" si="27">O19/$B19</f>
        <v>0</v>
      </c>
      <c r="Q19" s="892">
        <v>0</v>
      </c>
      <c r="R19" s="943">
        <f t="shared" ref="R19" si="28">Q19/$B19</f>
        <v>0</v>
      </c>
      <c r="S19" s="892">
        <v>0</v>
      </c>
      <c r="T19" s="943">
        <f t="shared" ref="T19" si="29">S19/$B19</f>
        <v>0</v>
      </c>
      <c r="U19" s="944">
        <f t="shared" si="10"/>
        <v>0</v>
      </c>
      <c r="V19" s="945">
        <f t="shared" si="11"/>
        <v>0</v>
      </c>
      <c r="W19" s="890">
        <v>0</v>
      </c>
      <c r="X19" s="70">
        <f t="shared" si="16"/>
        <v>0</v>
      </c>
      <c r="Y19" s="890">
        <v>0</v>
      </c>
      <c r="Z19" s="70">
        <f t="shared" si="17"/>
        <v>0</v>
      </c>
      <c r="AA19" s="890">
        <v>0</v>
      </c>
      <c r="AB19" s="70">
        <f t="shared" si="17"/>
        <v>0</v>
      </c>
      <c r="AC19" s="1286">
        <v>0</v>
      </c>
      <c r="AD19" s="1291">
        <f>AC19/$B19</f>
        <v>0</v>
      </c>
      <c r="AE19" s="101">
        <f t="shared" si="19"/>
        <v>0</v>
      </c>
      <c r="AF19" s="175">
        <f t="shared" si="20"/>
        <v>0</v>
      </c>
    </row>
    <row r="20" spans="1:32" ht="15.75" hidden="1" thickBot="1" x14ac:dyDescent="0.3">
      <c r="A20" s="1076" t="s">
        <v>115</v>
      </c>
      <c r="B20" s="1085"/>
      <c r="C20" s="1350"/>
      <c r="D20" s="1351" t="e">
        <f t="shared" si="0"/>
        <v>#DIV/0!</v>
      </c>
      <c r="E20" s="1350"/>
      <c r="F20" s="1351" t="e">
        <f t="shared" si="1"/>
        <v>#DIV/0!</v>
      </c>
      <c r="G20" s="1086"/>
      <c r="H20" s="1074" t="e">
        <f t="shared" si="2"/>
        <v>#DIV/0!</v>
      </c>
      <c r="I20" s="1086"/>
      <c r="J20" s="1074" t="e">
        <f t="shared" si="3"/>
        <v>#DIV/0!</v>
      </c>
      <c r="K20" s="1086"/>
      <c r="L20" s="1074" t="e">
        <f t="shared" si="4"/>
        <v>#DIV/0!</v>
      </c>
      <c r="M20" s="1079">
        <f t="shared" si="5"/>
        <v>0</v>
      </c>
      <c r="N20" s="1080" t="e">
        <f t="shared" si="6"/>
        <v>#DIV/0!</v>
      </c>
      <c r="O20" s="1086">
        <v>0</v>
      </c>
      <c r="P20" s="1074" t="e">
        <f t="shared" si="7"/>
        <v>#DIV/0!</v>
      </c>
      <c r="Q20" s="1086"/>
      <c r="R20" s="1074" t="e">
        <f t="shared" si="8"/>
        <v>#DIV/0!</v>
      </c>
      <c r="S20" s="1086"/>
      <c r="T20" s="1074" t="e">
        <f t="shared" si="9"/>
        <v>#DIV/0!</v>
      </c>
      <c r="U20" s="1079">
        <f t="shared" si="10"/>
        <v>0</v>
      </c>
      <c r="V20" s="1080" t="e">
        <f t="shared" si="11"/>
        <v>#DIV/0!</v>
      </c>
      <c r="W20" s="1087"/>
      <c r="X20" s="1028"/>
      <c r="Y20" s="1087"/>
      <c r="Z20" s="1028"/>
      <c r="AA20" s="1087"/>
      <c r="AB20" s="1028"/>
      <c r="AC20" s="1286"/>
      <c r="AD20" s="1292" t="e">
        <f t="shared" si="14"/>
        <v>#DIV/0!</v>
      </c>
      <c r="AE20" s="1031">
        <f t="shared" ref="AE20" si="30">SUM(W20,Y20,AA20)</f>
        <v>0</v>
      </c>
      <c r="AF20" s="1033" t="e">
        <f t="shared" ref="AF20" si="31">AE20/($B20*3)</f>
        <v>#DIV/0!</v>
      </c>
    </row>
    <row r="21" spans="1:32" ht="15.75" thickBot="1" x14ac:dyDescent="0.3">
      <c r="A21" s="1093" t="s">
        <v>466</v>
      </c>
      <c r="B21" s="737">
        <f>SUM(B7:B20)</f>
        <v>4726</v>
      </c>
      <c r="C21" s="1289">
        <f>SUM(C7:C20)</f>
        <v>3580</v>
      </c>
      <c r="D21" s="1283">
        <f t="shared" si="0"/>
        <v>0.75751163774862462</v>
      </c>
      <c r="E21" s="1289">
        <f>SUM(E7:E20)</f>
        <v>3668</v>
      </c>
      <c r="F21" s="1283">
        <f t="shared" si="1"/>
        <v>0.77613203554803212</v>
      </c>
      <c r="G21" s="514">
        <f>SUM(G7:G20)</f>
        <v>4565</v>
      </c>
      <c r="H21" s="738">
        <f t="shared" ref="H21" si="32">G21/$B21</f>
        <v>0.96593313584426577</v>
      </c>
      <c r="I21" s="514">
        <f>SUM(I7:I20)</f>
        <v>3763</v>
      </c>
      <c r="J21" s="738">
        <f t="shared" ref="J21" si="33">I21/$B21</f>
        <v>0.79623360135421073</v>
      </c>
      <c r="K21" s="1081">
        <f>SUM(K7:K20)</f>
        <v>4521</v>
      </c>
      <c r="L21" s="738">
        <f t="shared" ref="L21" si="34">K21/$B21</f>
        <v>0.95662293694456202</v>
      </c>
      <c r="M21" s="739">
        <f>SUM(M7:M20)</f>
        <v>12849</v>
      </c>
      <c r="N21" s="363">
        <f t="shared" ref="N21" si="35">M21/($B21*3)</f>
        <v>0.90626322471434617</v>
      </c>
      <c r="O21" s="514">
        <f>SUM(O7:O20)</f>
        <v>4741</v>
      </c>
      <c r="P21" s="738">
        <f t="shared" ref="P21" si="36">O21/$B21</f>
        <v>1.0031739314430808</v>
      </c>
      <c r="Q21" s="514">
        <f>SUM(Q7:Q20)</f>
        <v>4452</v>
      </c>
      <c r="R21" s="738">
        <f t="shared" ref="R21" si="37">Q21/$B21</f>
        <v>0.94202285230639016</v>
      </c>
      <c r="S21" s="514">
        <f>SUM(S7:S20)</f>
        <v>5428</v>
      </c>
      <c r="T21" s="738">
        <f t="shared" ref="T21" si="38">S21/$B21</f>
        <v>1.1485399915361829</v>
      </c>
      <c r="U21" s="739">
        <f>SUM(U7:U20)</f>
        <v>14621</v>
      </c>
      <c r="V21" s="363">
        <f t="shared" si="11"/>
        <v>1.0312455917618846</v>
      </c>
      <c r="W21" s="514">
        <f>SUM(W7:W20)</f>
        <v>4250</v>
      </c>
      <c r="X21" s="738">
        <f t="shared" ref="X21:X22" si="39">W21/$B21</f>
        <v>0.89928057553956831</v>
      </c>
      <c r="Y21" s="514">
        <f>SUM(Y7:Y20)</f>
        <v>4511</v>
      </c>
      <c r="Z21" s="738">
        <f t="shared" ref="Z21:Z22" si="40">Y21/$B21</f>
        <v>0.95450698264917477</v>
      </c>
      <c r="AA21" s="514">
        <f>SUM(AA7:AA20)</f>
        <v>4056</v>
      </c>
      <c r="AB21" s="738">
        <f t="shared" ref="AB21:AB22" si="41">AA21/$B21</f>
        <v>0.85823106220905632</v>
      </c>
      <c r="AC21" s="514">
        <f>SUM(AC7:AC20)</f>
        <v>4241</v>
      </c>
      <c r="AD21" s="738">
        <f t="shared" si="14"/>
        <v>0.89737621667371981</v>
      </c>
      <c r="AE21" s="739">
        <f>SUM(AE7:AE20)</f>
        <v>12817</v>
      </c>
      <c r="AF21" s="363">
        <f>AE21/($B21*3)</f>
        <v>0.90400620679926647</v>
      </c>
    </row>
    <row r="22" spans="1:32" x14ac:dyDescent="0.25">
      <c r="A22" s="1088" t="s">
        <v>457</v>
      </c>
      <c r="B22" s="1089">
        <v>20</v>
      </c>
      <c r="C22" s="1370">
        <v>16</v>
      </c>
      <c r="D22" s="1346">
        <f t="shared" si="0"/>
        <v>0.8</v>
      </c>
      <c r="E22" s="1370">
        <v>12</v>
      </c>
      <c r="F22" s="1346">
        <f t="shared" si="1"/>
        <v>0.6</v>
      </c>
      <c r="G22" s="1090">
        <v>8</v>
      </c>
      <c r="H22" s="1053">
        <f t="shared" ref="H22:H30" si="42">G22/$B22</f>
        <v>0.4</v>
      </c>
      <c r="I22" s="1090">
        <v>18</v>
      </c>
      <c r="J22" s="1053">
        <f t="shared" ref="J22:J30" si="43">I22/$B22</f>
        <v>0.9</v>
      </c>
      <c r="K22" s="1090">
        <v>6</v>
      </c>
      <c r="L22" s="1053">
        <f t="shared" ref="L22:L30" si="44">K22/$B22</f>
        <v>0.3</v>
      </c>
      <c r="M22" s="1091">
        <f t="shared" ref="M22:M29" si="45">SUM(G22,I22,K22)</f>
        <v>32</v>
      </c>
      <c r="N22" s="1092">
        <f t="shared" ref="N22:N30" si="46">M22/($B22*3)</f>
        <v>0.53333333333333333</v>
      </c>
      <c r="O22" s="1090">
        <v>9</v>
      </c>
      <c r="P22" s="1053">
        <f t="shared" ref="P22:P30" si="47">O22/$B22</f>
        <v>0.45</v>
      </c>
      <c r="Q22" s="1090">
        <v>16</v>
      </c>
      <c r="R22" s="1053">
        <f t="shared" ref="R22:R30" si="48">Q22/$B22</f>
        <v>0.8</v>
      </c>
      <c r="S22" s="1090">
        <v>6</v>
      </c>
      <c r="T22" s="1053">
        <f t="shared" ref="T22:T30" si="49">S22/$B22</f>
        <v>0.3</v>
      </c>
      <c r="U22" s="1091">
        <f t="shared" ref="U22:U29" si="50">SUM(O22,Q22,S22)</f>
        <v>31</v>
      </c>
      <c r="V22" s="1092">
        <f t="shared" si="11"/>
        <v>0.51666666666666672</v>
      </c>
      <c r="W22" s="1090">
        <v>10</v>
      </c>
      <c r="X22" s="70">
        <f t="shared" si="39"/>
        <v>0.5</v>
      </c>
      <c r="Y22" s="1090">
        <v>12</v>
      </c>
      <c r="Z22" s="70">
        <f t="shared" si="40"/>
        <v>0.6</v>
      </c>
      <c r="AA22" s="1090">
        <v>0</v>
      </c>
      <c r="AB22" s="70">
        <f t="shared" si="41"/>
        <v>0</v>
      </c>
      <c r="AC22" s="1090">
        <v>0</v>
      </c>
      <c r="AD22" s="1053">
        <f t="shared" si="14"/>
        <v>0</v>
      </c>
      <c r="AE22" s="1091">
        <f t="shared" ref="AE22:AE29" si="51">SUM(W22,Y22,AA22)</f>
        <v>22</v>
      </c>
      <c r="AF22" s="1092">
        <f t="shared" ref="AF22:AF29" si="52">AE22/($B22*3)</f>
        <v>0.36666666666666664</v>
      </c>
    </row>
    <row r="23" spans="1:32" x14ac:dyDescent="0.25">
      <c r="A23" s="957" t="s">
        <v>458</v>
      </c>
      <c r="B23" s="942">
        <v>10</v>
      </c>
      <c r="C23" s="1370"/>
      <c r="D23" s="1346">
        <f t="shared" si="0"/>
        <v>0</v>
      </c>
      <c r="E23" s="1370"/>
      <c r="F23" s="1346">
        <f t="shared" si="1"/>
        <v>0</v>
      </c>
      <c r="G23" s="960">
        <v>9</v>
      </c>
      <c r="H23" s="943">
        <f t="shared" si="42"/>
        <v>0.9</v>
      </c>
      <c r="I23" s="960">
        <v>15</v>
      </c>
      <c r="J23" s="943">
        <f t="shared" si="43"/>
        <v>1.5</v>
      </c>
      <c r="K23" s="960">
        <v>12</v>
      </c>
      <c r="L23" s="943">
        <f t="shared" si="44"/>
        <v>1.2</v>
      </c>
      <c r="M23" s="944">
        <f t="shared" si="45"/>
        <v>36</v>
      </c>
      <c r="N23" s="945">
        <f t="shared" si="46"/>
        <v>1.2</v>
      </c>
      <c r="O23" s="960">
        <v>10</v>
      </c>
      <c r="P23" s="943">
        <f t="shared" si="47"/>
        <v>1</v>
      </c>
      <c r="Q23" s="960">
        <v>14</v>
      </c>
      <c r="R23" s="943">
        <f t="shared" si="48"/>
        <v>1.4</v>
      </c>
      <c r="S23" s="960">
        <v>14</v>
      </c>
      <c r="T23" s="943">
        <f t="shared" si="49"/>
        <v>1.4</v>
      </c>
      <c r="U23" s="944">
        <f t="shared" si="50"/>
        <v>38</v>
      </c>
      <c r="V23" s="945">
        <f t="shared" si="11"/>
        <v>1.2666666666666666</v>
      </c>
      <c r="W23" s="960">
        <v>4</v>
      </c>
      <c r="X23" s="70">
        <f t="shared" ref="X23:X29" si="53">W23/$B23</f>
        <v>0.4</v>
      </c>
      <c r="Y23" s="960">
        <v>10</v>
      </c>
      <c r="Z23" s="70">
        <f t="shared" ref="Z23:Z29" si="54">Y23/$B23</f>
        <v>1</v>
      </c>
      <c r="AA23" s="960">
        <v>0</v>
      </c>
      <c r="AB23" s="70">
        <f t="shared" ref="AB23:AB29" si="55">AA23/$B23</f>
        <v>0</v>
      </c>
      <c r="AC23" s="1321">
        <v>0</v>
      </c>
      <c r="AD23" s="1291">
        <f t="shared" si="14"/>
        <v>0</v>
      </c>
      <c r="AE23" s="101">
        <f t="shared" si="51"/>
        <v>14</v>
      </c>
      <c r="AF23" s="175">
        <f t="shared" si="52"/>
        <v>0.46666666666666667</v>
      </c>
    </row>
    <row r="24" spans="1:32" x14ac:dyDescent="0.25">
      <c r="A24" s="957" t="s">
        <v>459</v>
      </c>
      <c r="B24" s="942">
        <v>16</v>
      </c>
      <c r="C24" s="1370">
        <v>7</v>
      </c>
      <c r="D24" s="1346">
        <f t="shared" si="0"/>
        <v>0.4375</v>
      </c>
      <c r="E24" s="1370">
        <v>5</v>
      </c>
      <c r="F24" s="1346">
        <f t="shared" si="1"/>
        <v>0.3125</v>
      </c>
      <c r="G24" s="960">
        <v>14</v>
      </c>
      <c r="H24" s="943">
        <f t="shared" si="42"/>
        <v>0.875</v>
      </c>
      <c r="I24" s="960">
        <v>13</v>
      </c>
      <c r="J24" s="943">
        <f t="shared" si="43"/>
        <v>0.8125</v>
      </c>
      <c r="K24" s="960">
        <v>11</v>
      </c>
      <c r="L24" s="943">
        <f t="shared" si="44"/>
        <v>0.6875</v>
      </c>
      <c r="M24" s="944">
        <f t="shared" si="45"/>
        <v>38</v>
      </c>
      <c r="N24" s="945">
        <f t="shared" si="46"/>
        <v>0.79166666666666663</v>
      </c>
      <c r="O24" s="960">
        <v>15</v>
      </c>
      <c r="P24" s="943">
        <f t="shared" si="47"/>
        <v>0.9375</v>
      </c>
      <c r="Q24" s="960">
        <v>22</v>
      </c>
      <c r="R24" s="943">
        <f t="shared" si="48"/>
        <v>1.375</v>
      </c>
      <c r="S24" s="960">
        <v>14</v>
      </c>
      <c r="T24" s="943">
        <f t="shared" si="49"/>
        <v>0.875</v>
      </c>
      <c r="U24" s="944">
        <f t="shared" si="50"/>
        <v>51</v>
      </c>
      <c r="V24" s="945">
        <f t="shared" si="11"/>
        <v>1.0625</v>
      </c>
      <c r="W24" s="960">
        <v>22</v>
      </c>
      <c r="X24" s="70">
        <f t="shared" si="53"/>
        <v>1.375</v>
      </c>
      <c r="Y24" s="960">
        <v>22</v>
      </c>
      <c r="Z24" s="70">
        <f t="shared" si="54"/>
        <v>1.375</v>
      </c>
      <c r="AA24" s="960">
        <v>0</v>
      </c>
      <c r="AB24" s="70">
        <f t="shared" si="55"/>
        <v>0</v>
      </c>
      <c r="AC24" s="1321">
        <v>0</v>
      </c>
      <c r="AD24" s="1291">
        <f t="shared" si="14"/>
        <v>0</v>
      </c>
      <c r="AE24" s="101">
        <f t="shared" si="51"/>
        <v>44</v>
      </c>
      <c r="AF24" s="175">
        <f t="shared" si="52"/>
        <v>0.91666666666666663</v>
      </c>
    </row>
    <row r="25" spans="1:32" x14ac:dyDescent="0.25">
      <c r="A25" s="958" t="s">
        <v>460</v>
      </c>
      <c r="B25" s="947">
        <v>0</v>
      </c>
      <c r="C25" s="1370"/>
      <c r="D25" s="1346" t="e">
        <f t="shared" si="0"/>
        <v>#DIV/0!</v>
      </c>
      <c r="E25" s="1370">
        <v>52</v>
      </c>
      <c r="F25" s="1346" t="e">
        <f t="shared" si="1"/>
        <v>#DIV/0!</v>
      </c>
      <c r="G25" s="961">
        <v>34</v>
      </c>
      <c r="H25" s="943" t="e">
        <f t="shared" ref="H25:H28" si="56">G25/$B25</f>
        <v>#DIV/0!</v>
      </c>
      <c r="I25" s="960">
        <v>31</v>
      </c>
      <c r="J25" s="943" t="e">
        <f t="shared" ref="J25:J28" si="57">I25/$B25</f>
        <v>#DIV/0!</v>
      </c>
      <c r="K25" s="1020">
        <v>64</v>
      </c>
      <c r="L25" s="943" t="e">
        <f t="shared" ref="L25:L28" si="58">K25/$B25</f>
        <v>#DIV/0!</v>
      </c>
      <c r="M25" s="944">
        <f t="shared" ref="M25:M28" si="59">SUM(G25,I25,K25)</f>
        <v>129</v>
      </c>
      <c r="N25" s="945" t="e">
        <f t="shared" ref="N25:N28" si="60">M25/($B25*3)</f>
        <v>#DIV/0!</v>
      </c>
      <c r="O25" s="960">
        <v>42</v>
      </c>
      <c r="P25" s="943" t="e">
        <f t="shared" ref="P25:P28" si="61">O25/$B25</f>
        <v>#DIV/0!</v>
      </c>
      <c r="Q25" s="960">
        <v>65</v>
      </c>
      <c r="R25" s="943" t="e">
        <f t="shared" ref="R25:R28" si="62">Q25/$B25</f>
        <v>#DIV/0!</v>
      </c>
      <c r="S25" s="960">
        <v>82</v>
      </c>
      <c r="T25" s="943" t="e">
        <f t="shared" ref="T25:T28" si="63">S25/$B25</f>
        <v>#DIV/0!</v>
      </c>
      <c r="U25" s="944">
        <f t="shared" si="50"/>
        <v>189</v>
      </c>
      <c r="V25" s="945" t="e">
        <f t="shared" si="11"/>
        <v>#DIV/0!</v>
      </c>
      <c r="W25" s="960">
        <v>134</v>
      </c>
      <c r="X25" s="70" t="e">
        <f t="shared" si="53"/>
        <v>#DIV/0!</v>
      </c>
      <c r="Y25" s="960">
        <v>60</v>
      </c>
      <c r="Z25" s="70" t="e">
        <f t="shared" si="54"/>
        <v>#DIV/0!</v>
      </c>
      <c r="AA25" s="960">
        <v>0</v>
      </c>
      <c r="AB25" s="70" t="e">
        <f t="shared" si="55"/>
        <v>#DIV/0!</v>
      </c>
      <c r="AC25" s="1322">
        <v>0</v>
      </c>
      <c r="AD25" s="1291" t="e">
        <f t="shared" si="14"/>
        <v>#DIV/0!</v>
      </c>
      <c r="AE25" s="101">
        <f t="shared" si="51"/>
        <v>194</v>
      </c>
      <c r="AF25" s="175" t="e">
        <f t="shared" si="52"/>
        <v>#DIV/0!</v>
      </c>
    </row>
    <row r="26" spans="1:32" x14ac:dyDescent="0.25">
      <c r="A26" s="958" t="s">
        <v>461</v>
      </c>
      <c r="B26" s="947">
        <v>16</v>
      </c>
      <c r="C26" s="1370"/>
      <c r="D26" s="1346">
        <f t="shared" si="0"/>
        <v>0</v>
      </c>
      <c r="E26" s="1370"/>
      <c r="F26" s="1346">
        <f t="shared" si="1"/>
        <v>0</v>
      </c>
      <c r="G26" s="961">
        <v>0</v>
      </c>
      <c r="H26" s="943">
        <f t="shared" si="56"/>
        <v>0</v>
      </c>
      <c r="I26" s="960">
        <v>0</v>
      </c>
      <c r="J26" s="943">
        <f t="shared" si="57"/>
        <v>0</v>
      </c>
      <c r="K26" s="960">
        <v>0</v>
      </c>
      <c r="L26" s="943">
        <f t="shared" si="58"/>
        <v>0</v>
      </c>
      <c r="M26" s="944">
        <f t="shared" si="59"/>
        <v>0</v>
      </c>
      <c r="N26" s="945">
        <f t="shared" si="60"/>
        <v>0</v>
      </c>
      <c r="O26" s="960">
        <v>0</v>
      </c>
      <c r="P26" s="943">
        <f t="shared" si="61"/>
        <v>0</v>
      </c>
      <c r="Q26" s="960">
        <v>0</v>
      </c>
      <c r="R26" s="943">
        <f t="shared" si="62"/>
        <v>0</v>
      </c>
      <c r="S26" s="960">
        <v>0</v>
      </c>
      <c r="T26" s="943">
        <f t="shared" si="63"/>
        <v>0</v>
      </c>
      <c r="U26" s="944">
        <f t="shared" si="50"/>
        <v>0</v>
      </c>
      <c r="V26" s="945">
        <f t="shared" si="11"/>
        <v>0</v>
      </c>
      <c r="W26" s="960">
        <v>0</v>
      </c>
      <c r="X26" s="70">
        <f t="shared" si="53"/>
        <v>0</v>
      </c>
      <c r="Y26" s="960">
        <v>0</v>
      </c>
      <c r="Z26" s="70">
        <f t="shared" si="54"/>
        <v>0</v>
      </c>
      <c r="AA26" s="960">
        <v>0</v>
      </c>
      <c r="AB26" s="70">
        <f t="shared" si="55"/>
        <v>0</v>
      </c>
      <c r="AC26" s="1322">
        <v>0</v>
      </c>
      <c r="AD26" s="1291">
        <f t="shared" si="14"/>
        <v>0</v>
      </c>
      <c r="AE26" s="101">
        <f t="shared" si="51"/>
        <v>0</v>
      </c>
      <c r="AF26" s="175">
        <f t="shared" si="52"/>
        <v>0</v>
      </c>
    </row>
    <row r="27" spans="1:32" x14ac:dyDescent="0.25">
      <c r="A27" s="958" t="s">
        <v>462</v>
      </c>
      <c r="B27" s="947">
        <v>20</v>
      </c>
      <c r="C27" s="1370"/>
      <c r="D27" s="1346">
        <f t="shared" si="0"/>
        <v>0</v>
      </c>
      <c r="E27" s="1370">
        <v>3</v>
      </c>
      <c r="F27" s="1346">
        <f t="shared" si="1"/>
        <v>0.15</v>
      </c>
      <c r="G27" s="961">
        <v>4</v>
      </c>
      <c r="H27" s="943">
        <f t="shared" si="56"/>
        <v>0.2</v>
      </c>
      <c r="I27" s="960">
        <v>2</v>
      </c>
      <c r="J27" s="943">
        <f t="shared" si="57"/>
        <v>0.1</v>
      </c>
      <c r="K27" s="960">
        <v>6</v>
      </c>
      <c r="L27" s="943">
        <f t="shared" si="58"/>
        <v>0.3</v>
      </c>
      <c r="M27" s="944">
        <f t="shared" si="59"/>
        <v>12</v>
      </c>
      <c r="N27" s="945">
        <f t="shared" si="60"/>
        <v>0.2</v>
      </c>
      <c r="O27" s="960">
        <v>10</v>
      </c>
      <c r="P27" s="943">
        <f t="shared" si="61"/>
        <v>0.5</v>
      </c>
      <c r="Q27" s="960">
        <v>5</v>
      </c>
      <c r="R27" s="943">
        <f t="shared" si="62"/>
        <v>0.25</v>
      </c>
      <c r="S27" s="960">
        <v>4</v>
      </c>
      <c r="T27" s="943">
        <f t="shared" si="63"/>
        <v>0.2</v>
      </c>
      <c r="U27" s="944">
        <f t="shared" si="50"/>
        <v>19</v>
      </c>
      <c r="V27" s="945">
        <f t="shared" si="11"/>
        <v>0.31666666666666665</v>
      </c>
      <c r="W27" s="960">
        <v>9</v>
      </c>
      <c r="X27" s="70">
        <f t="shared" si="53"/>
        <v>0.45</v>
      </c>
      <c r="Y27" s="960">
        <v>8</v>
      </c>
      <c r="Z27" s="70">
        <f t="shared" si="54"/>
        <v>0.4</v>
      </c>
      <c r="AA27" s="960">
        <v>0</v>
      </c>
      <c r="AB27" s="70">
        <f t="shared" si="55"/>
        <v>0</v>
      </c>
      <c r="AC27" s="1322">
        <v>0</v>
      </c>
      <c r="AD27" s="1291">
        <f t="shared" si="14"/>
        <v>0</v>
      </c>
      <c r="AE27" s="101">
        <f t="shared" si="51"/>
        <v>17</v>
      </c>
      <c r="AF27" s="175">
        <f t="shared" si="52"/>
        <v>0.28333333333333333</v>
      </c>
    </row>
    <row r="28" spans="1:32" x14ac:dyDescent="0.25">
      <c r="A28" s="958" t="s">
        <v>463</v>
      </c>
      <c r="B28" s="947">
        <v>0</v>
      </c>
      <c r="C28" s="1370"/>
      <c r="D28" s="1346" t="e">
        <f t="shared" si="0"/>
        <v>#DIV/0!</v>
      </c>
      <c r="E28" s="1370"/>
      <c r="F28" s="1346" t="e">
        <f t="shared" si="1"/>
        <v>#DIV/0!</v>
      </c>
      <c r="G28" s="961">
        <v>0</v>
      </c>
      <c r="H28" s="943" t="e">
        <f t="shared" si="56"/>
        <v>#DIV/0!</v>
      </c>
      <c r="I28" s="960">
        <v>0</v>
      </c>
      <c r="J28" s="943" t="e">
        <f t="shared" si="57"/>
        <v>#DIV/0!</v>
      </c>
      <c r="K28" s="960">
        <v>0</v>
      </c>
      <c r="L28" s="943" t="e">
        <f t="shared" si="58"/>
        <v>#DIV/0!</v>
      </c>
      <c r="M28" s="944">
        <f t="shared" si="59"/>
        <v>0</v>
      </c>
      <c r="N28" s="945" t="e">
        <f t="shared" si="60"/>
        <v>#DIV/0!</v>
      </c>
      <c r="O28" s="960">
        <v>0</v>
      </c>
      <c r="P28" s="943" t="e">
        <f t="shared" si="61"/>
        <v>#DIV/0!</v>
      </c>
      <c r="Q28" s="960">
        <v>0</v>
      </c>
      <c r="R28" s="943" t="e">
        <f t="shared" si="62"/>
        <v>#DIV/0!</v>
      </c>
      <c r="S28" s="960">
        <v>0</v>
      </c>
      <c r="T28" s="943" t="e">
        <f t="shared" si="63"/>
        <v>#DIV/0!</v>
      </c>
      <c r="U28" s="944">
        <f t="shared" si="50"/>
        <v>0</v>
      </c>
      <c r="V28" s="945" t="e">
        <f t="shared" si="11"/>
        <v>#DIV/0!</v>
      </c>
      <c r="W28" s="960">
        <v>0</v>
      </c>
      <c r="X28" s="70" t="e">
        <f t="shared" si="53"/>
        <v>#DIV/0!</v>
      </c>
      <c r="Y28" s="960">
        <v>0</v>
      </c>
      <c r="Z28" s="70" t="e">
        <f t="shared" si="54"/>
        <v>#DIV/0!</v>
      </c>
      <c r="AA28" s="960">
        <v>0</v>
      </c>
      <c r="AB28" s="70" t="e">
        <f t="shared" si="55"/>
        <v>#DIV/0!</v>
      </c>
      <c r="AC28" s="1322">
        <v>0</v>
      </c>
      <c r="AD28" s="1291" t="e">
        <f t="shared" si="14"/>
        <v>#DIV/0!</v>
      </c>
      <c r="AE28" s="101">
        <f t="shared" si="51"/>
        <v>0</v>
      </c>
      <c r="AF28" s="175" t="e">
        <f t="shared" si="52"/>
        <v>#DIV/0!</v>
      </c>
    </row>
    <row r="29" spans="1:32" ht="15.75" thickBot="1" x14ac:dyDescent="0.3">
      <c r="A29" s="959" t="s">
        <v>464</v>
      </c>
      <c r="B29" s="953">
        <v>20</v>
      </c>
      <c r="C29" s="1371">
        <v>8</v>
      </c>
      <c r="D29" s="1348">
        <f t="shared" si="0"/>
        <v>0.4</v>
      </c>
      <c r="E29" s="1371">
        <v>10</v>
      </c>
      <c r="F29" s="1348">
        <f t="shared" si="1"/>
        <v>0.5</v>
      </c>
      <c r="G29" s="962">
        <v>11</v>
      </c>
      <c r="H29" s="954">
        <f t="shared" si="42"/>
        <v>0.55000000000000004</v>
      </c>
      <c r="I29" s="962">
        <v>11</v>
      </c>
      <c r="J29" s="954">
        <f t="shared" si="43"/>
        <v>0.55000000000000004</v>
      </c>
      <c r="K29" s="962">
        <v>20</v>
      </c>
      <c r="L29" s="954">
        <f t="shared" si="44"/>
        <v>1</v>
      </c>
      <c r="M29" s="955">
        <f t="shared" si="45"/>
        <v>42</v>
      </c>
      <c r="N29" s="956">
        <f t="shared" si="46"/>
        <v>0.7</v>
      </c>
      <c r="O29" s="962">
        <v>25</v>
      </c>
      <c r="P29" s="954">
        <f t="shared" si="47"/>
        <v>1.25</v>
      </c>
      <c r="Q29" s="962">
        <v>20</v>
      </c>
      <c r="R29" s="954">
        <f t="shared" si="48"/>
        <v>1</v>
      </c>
      <c r="S29" s="962">
        <v>35</v>
      </c>
      <c r="T29" s="954">
        <f t="shared" si="49"/>
        <v>1.75</v>
      </c>
      <c r="U29" s="955">
        <f t="shared" si="50"/>
        <v>80</v>
      </c>
      <c r="V29" s="956">
        <f t="shared" si="11"/>
        <v>1.3333333333333333</v>
      </c>
      <c r="W29" s="962">
        <v>13</v>
      </c>
      <c r="X29" s="70">
        <f t="shared" si="53"/>
        <v>0.65</v>
      </c>
      <c r="Y29" s="962">
        <v>28</v>
      </c>
      <c r="Z29" s="70">
        <f t="shared" si="54"/>
        <v>1.4</v>
      </c>
      <c r="AA29" s="962">
        <v>0</v>
      </c>
      <c r="AB29" s="70">
        <f t="shared" si="55"/>
        <v>0</v>
      </c>
      <c r="AC29" s="1323">
        <v>0</v>
      </c>
      <c r="AD29" s="1297">
        <f t="shared" si="14"/>
        <v>0</v>
      </c>
      <c r="AE29" s="101">
        <f t="shared" si="51"/>
        <v>41</v>
      </c>
      <c r="AF29" s="175">
        <f t="shared" si="52"/>
        <v>0.68333333333333335</v>
      </c>
    </row>
    <row r="30" spans="1:32" ht="15.75" thickBot="1" x14ac:dyDescent="0.3">
      <c r="A30" s="963" t="s">
        <v>467</v>
      </c>
      <c r="B30" s="951">
        <f>SUM(B22:B29)</f>
        <v>102</v>
      </c>
      <c r="C30" s="1289">
        <f>SUM(C22:C29)</f>
        <v>31</v>
      </c>
      <c r="D30" s="1283">
        <f t="shared" si="0"/>
        <v>0.30392156862745096</v>
      </c>
      <c r="E30" s="1289">
        <f>SUM(E22:E29)</f>
        <v>82</v>
      </c>
      <c r="F30" s="1283">
        <f t="shared" si="1"/>
        <v>0.80392156862745101</v>
      </c>
      <c r="G30" s="909">
        <f>SUM(G22:G29)</f>
        <v>80</v>
      </c>
      <c r="H30" s="952">
        <f t="shared" si="42"/>
        <v>0.78431372549019607</v>
      </c>
      <c r="I30" s="909">
        <f>SUM(I22:I29)</f>
        <v>90</v>
      </c>
      <c r="J30" s="952">
        <f t="shared" si="43"/>
        <v>0.88235294117647056</v>
      </c>
      <c r="K30" s="1024">
        <f>SUM(K22:K29)</f>
        <v>119</v>
      </c>
      <c r="L30" s="952">
        <f t="shared" si="44"/>
        <v>1.1666666666666667</v>
      </c>
      <c r="M30" s="935">
        <f>SUM(M22:M29)</f>
        <v>289</v>
      </c>
      <c r="N30" s="936">
        <f t="shared" si="46"/>
        <v>0.94444444444444442</v>
      </c>
      <c r="O30" s="909">
        <f>SUM(O22:O29)</f>
        <v>111</v>
      </c>
      <c r="P30" s="952">
        <f t="shared" si="47"/>
        <v>1.088235294117647</v>
      </c>
      <c r="Q30" s="909">
        <f>SUM(Q22:Q29)</f>
        <v>142</v>
      </c>
      <c r="R30" s="952">
        <f t="shared" si="48"/>
        <v>1.392156862745098</v>
      </c>
      <c r="S30" s="909">
        <f>SUM(S22:S29)</f>
        <v>155</v>
      </c>
      <c r="T30" s="952">
        <f t="shared" si="49"/>
        <v>1.5196078431372548</v>
      </c>
      <c r="U30" s="935">
        <f>SUM(U22:U29)</f>
        <v>408</v>
      </c>
      <c r="V30" s="936">
        <f t="shared" si="11"/>
        <v>1.3333333333333333</v>
      </c>
      <c r="W30" s="909">
        <f>SUM(W22:W29)</f>
        <v>192</v>
      </c>
      <c r="X30" s="952">
        <f t="shared" ref="X30:X31" si="64">W30/$B30</f>
        <v>1.8823529411764706</v>
      </c>
      <c r="Y30" s="909">
        <f>SUM(Y22:Y29)</f>
        <v>140</v>
      </c>
      <c r="Z30" s="952">
        <f t="shared" ref="Z30:Z31" si="65">Y30/$B30</f>
        <v>1.3725490196078431</v>
      </c>
      <c r="AA30" s="909">
        <f>SUM(AA22:AA29)</f>
        <v>0</v>
      </c>
      <c r="AB30" s="952">
        <f t="shared" ref="AB30:AB31" si="66">AA30/$B30</f>
        <v>0</v>
      </c>
      <c r="AC30" s="909">
        <f>SUM(AC22:AC29)</f>
        <v>0</v>
      </c>
      <c r="AD30" s="952">
        <f t="shared" si="14"/>
        <v>0</v>
      </c>
      <c r="AE30" s="935">
        <f>SUM(AE22:AE29)</f>
        <v>332</v>
      </c>
      <c r="AF30" s="936">
        <f>AE30/($B30*3)</f>
        <v>1.0849673202614378</v>
      </c>
    </row>
    <row r="31" spans="1:32" ht="15.75" thickBot="1" x14ac:dyDescent="0.3">
      <c r="A31" s="964" t="s">
        <v>465</v>
      </c>
      <c r="B31" s="965">
        <f>SUM(B30,B21)</f>
        <v>4828</v>
      </c>
      <c r="C31" s="966">
        <f>SUM(C30,C21)</f>
        <v>3611</v>
      </c>
      <c r="D31" s="967">
        <f t="shared" si="0"/>
        <v>0.74792874896437445</v>
      </c>
      <c r="E31" s="966">
        <f>SUM(E30,E21)</f>
        <v>3750</v>
      </c>
      <c r="F31" s="967">
        <f t="shared" si="1"/>
        <v>0.77671913835956918</v>
      </c>
      <c r="G31" s="966">
        <f>SUM(G30,G21)</f>
        <v>4645</v>
      </c>
      <c r="H31" s="967">
        <f t="shared" si="2"/>
        <v>0.96209610604805307</v>
      </c>
      <c r="I31" s="966">
        <f>SUM(I30,I21)</f>
        <v>3853</v>
      </c>
      <c r="J31" s="967">
        <f t="shared" si="3"/>
        <v>0.79805302402651201</v>
      </c>
      <c r="K31" s="966">
        <f>SUM(K30,K21)</f>
        <v>4640</v>
      </c>
      <c r="L31" s="967">
        <f t="shared" si="4"/>
        <v>0.96106048053024029</v>
      </c>
      <c r="M31" s="968">
        <f>SUM(M30,M21)</f>
        <v>13138</v>
      </c>
      <c r="N31" s="969">
        <f t="shared" si="6"/>
        <v>0.90706987020160179</v>
      </c>
      <c r="O31" s="966">
        <f>SUM(O30,O21)</f>
        <v>4852</v>
      </c>
      <c r="P31" s="967">
        <f t="shared" si="7"/>
        <v>1.0049710024855012</v>
      </c>
      <c r="Q31" s="966">
        <f>SUM(Q30,Q21)</f>
        <v>4594</v>
      </c>
      <c r="R31" s="967">
        <f t="shared" si="8"/>
        <v>0.95153272576636283</v>
      </c>
      <c r="S31" s="966">
        <f>SUM(S30,S21)</f>
        <v>5583</v>
      </c>
      <c r="T31" s="967">
        <f t="shared" si="9"/>
        <v>1.1563794531897267</v>
      </c>
      <c r="U31" s="968">
        <f>SUM(U30,U21)</f>
        <v>15029</v>
      </c>
      <c r="V31" s="969">
        <f t="shared" si="11"/>
        <v>1.037627727147197</v>
      </c>
      <c r="W31" s="966">
        <f>SUM(W30,W21)</f>
        <v>4442</v>
      </c>
      <c r="X31" s="967">
        <f t="shared" si="64"/>
        <v>0.92004971002485503</v>
      </c>
      <c r="Y31" s="966">
        <f>SUM(Y30,Y21)</f>
        <v>4651</v>
      </c>
      <c r="Z31" s="967">
        <f t="shared" si="65"/>
        <v>0.96333885666942831</v>
      </c>
      <c r="AA31" s="966">
        <f>SUM(AA30,AA21)</f>
        <v>4056</v>
      </c>
      <c r="AB31" s="967">
        <f t="shared" si="66"/>
        <v>0.84009942004971006</v>
      </c>
      <c r="AC31" s="966">
        <f>SUM(AC30,AC21)</f>
        <v>4241</v>
      </c>
      <c r="AD31" s="967">
        <f t="shared" si="14"/>
        <v>0.87841756420878214</v>
      </c>
      <c r="AE31" s="968">
        <f>SUM(AE30,AE21)</f>
        <v>13149</v>
      </c>
      <c r="AF31" s="969">
        <f>AE31/($B31*3)</f>
        <v>0.9078293289146645</v>
      </c>
    </row>
    <row r="33" spans="1:30" hidden="1" x14ac:dyDescent="0.25"/>
    <row r="34" spans="1:30" ht="15.75" hidden="1" x14ac:dyDescent="0.25">
      <c r="A34" s="1402" t="s">
        <v>526</v>
      </c>
      <c r="B34" s="1403"/>
      <c r="C34" s="1403"/>
      <c r="D34" s="1403"/>
      <c r="E34" s="1403"/>
      <c r="F34" s="1403"/>
      <c r="G34" s="1403"/>
      <c r="H34" s="1403"/>
      <c r="I34" s="1403"/>
      <c r="J34" s="1403"/>
      <c r="K34" s="1403"/>
      <c r="L34" s="1403"/>
      <c r="M34" s="1403"/>
      <c r="N34" s="1403"/>
      <c r="O34" s="1403"/>
      <c r="P34" s="1403"/>
      <c r="Q34" s="1403"/>
      <c r="R34" s="1403"/>
      <c r="S34" s="1403"/>
      <c r="T34" s="1403"/>
      <c r="U34" s="1403"/>
      <c r="V34" s="1403"/>
      <c r="W34" s="1403"/>
      <c r="X34" s="1403"/>
      <c r="Y34" s="1403"/>
      <c r="Z34" s="1403"/>
      <c r="AA34" s="1403"/>
      <c r="AB34" s="1403"/>
      <c r="AC34" s="1295"/>
      <c r="AD34" s="1295"/>
    </row>
    <row r="35" spans="1:30" ht="23.25" hidden="1" thickBot="1" x14ac:dyDescent="0.3">
      <c r="A35" s="14" t="s">
        <v>14</v>
      </c>
      <c r="B35" s="94" t="s">
        <v>207</v>
      </c>
      <c r="C35" s="1343" t="str">
        <f>'[1]UBS Izolina Mazzei'!C31</f>
        <v>SET</v>
      </c>
      <c r="D35" s="1344" t="str">
        <f>'[1]UBS Izolina Mazzei'!D31</f>
        <v>%</v>
      </c>
      <c r="E35" s="1343" t="str">
        <f>'[1]UBS Izolina Mazzei'!E31</f>
        <v>OUT</v>
      </c>
      <c r="F35" s="1344" t="str">
        <f>'[1]UBS Izolina Mazzei'!F31</f>
        <v>%</v>
      </c>
      <c r="G35" s="14" t="str">
        <f>'UBS Izolina Mazzei'!G31</f>
        <v>MAR_17</v>
      </c>
      <c r="H35" s="15" t="str">
        <f>'UBS Izolina Mazzei'!H31</f>
        <v>%</v>
      </c>
      <c r="I35" s="14" t="str">
        <f>'UBS Izolina Mazzei'!I31</f>
        <v>ABR_17</v>
      </c>
      <c r="J35" s="15" t="str">
        <f>'UBS Izolina Mazzei'!J31</f>
        <v>%</v>
      </c>
      <c r="K35" s="14" t="str">
        <f>'UBS Izolina Mazzei'!K31</f>
        <v>MAI_17</v>
      </c>
      <c r="L35" s="15" t="str">
        <f>'UBS Izolina Mazzei'!L31</f>
        <v>%</v>
      </c>
      <c r="M35" s="138" t="str">
        <f>'UBS Izolina Mazzei'!M31</f>
        <v>Trimestre</v>
      </c>
      <c r="N35" s="13" t="str">
        <f>'UBS Izolina Mazzei'!N31</f>
        <v>% Trim</v>
      </c>
      <c r="O35" s="14" t="str">
        <f>'UBS Izolina Mazzei'!O31</f>
        <v>JUN_17</v>
      </c>
      <c r="P35" s="15" t="str">
        <f>'UBS Izolina Mazzei'!P31</f>
        <v>%</v>
      </c>
      <c r="Q35" s="14" t="str">
        <f>'UBS Izolina Mazzei'!Q31</f>
        <v>JUL_17</v>
      </c>
      <c r="R35" s="15" t="str">
        <f>'UBS Izolina Mazzei'!R31</f>
        <v>%</v>
      </c>
      <c r="S35" s="14" t="str">
        <f>'UBS Izolina Mazzei'!S31</f>
        <v>AGO_17</v>
      </c>
      <c r="T35" s="15" t="str">
        <f>'UBS Izolina Mazzei'!T31</f>
        <v>%</v>
      </c>
      <c r="U35" s="117"/>
      <c r="V35" s="117"/>
      <c r="W35" s="117"/>
      <c r="X35" s="117"/>
      <c r="Y35" s="117"/>
      <c r="Z35" s="117"/>
      <c r="AA35" s="138" t="str">
        <f>'UBS Izolina Mazzei'!AA31</f>
        <v>Trimestre</v>
      </c>
      <c r="AB35" s="13" t="str">
        <f>'UBS Izolina Mazzei'!AB31</f>
        <v>% Trim</v>
      </c>
      <c r="AC35" s="1284">
        <f>'[2]UBS Izolina Mazzei'!Y31</f>
        <v>0</v>
      </c>
      <c r="AD35" s="1280">
        <f>'[2]UBS Izolina Mazzei'!Z31</f>
        <v>0</v>
      </c>
    </row>
    <row r="36" spans="1:30" hidden="1" x14ac:dyDescent="0.25">
      <c r="A36" s="53" t="s">
        <v>116</v>
      </c>
      <c r="B36" s="136">
        <v>4</v>
      </c>
      <c r="C36" s="55"/>
      <c r="D36" s="56">
        <f t="shared" ref="D36:D48" si="67">C36/$B36</f>
        <v>0</v>
      </c>
      <c r="E36" s="55"/>
      <c r="F36" s="56">
        <f t="shared" ref="F36:F48" si="68">E36/$B36</f>
        <v>0</v>
      </c>
      <c r="G36" s="55">
        <v>4</v>
      </c>
      <c r="H36" s="56">
        <f t="shared" ref="H36:H48" si="69">G36/$B36</f>
        <v>1</v>
      </c>
      <c r="I36" s="55"/>
      <c r="J36" s="56">
        <f t="shared" ref="J36:J48" si="70">I36/$B36</f>
        <v>0</v>
      </c>
      <c r="K36" s="55"/>
      <c r="L36" s="56">
        <f t="shared" ref="L36:L48" si="71">K36/$B36</f>
        <v>0</v>
      </c>
      <c r="M36" s="205">
        <f t="shared" ref="M36:M48" si="72">SUM(G36,I36,K36)</f>
        <v>4</v>
      </c>
      <c r="N36" s="206">
        <f t="shared" ref="N36:N48" si="73">M36/($B36*3)</f>
        <v>0.33333333333333331</v>
      </c>
      <c r="O36" s="55"/>
      <c r="P36" s="56">
        <f t="shared" ref="P36:P48" si="74">O36/$B36</f>
        <v>0</v>
      </c>
      <c r="Q36" s="55"/>
      <c r="R36" s="56">
        <f t="shared" ref="R36:R48" si="75">Q36/$B36</f>
        <v>0</v>
      </c>
      <c r="S36" s="55"/>
      <c r="T36" s="56">
        <f t="shared" ref="T36:T48" si="76">S36/$B36</f>
        <v>0</v>
      </c>
      <c r="U36" s="56"/>
      <c r="V36" s="56"/>
      <c r="W36" s="56"/>
      <c r="X36" s="56"/>
      <c r="Y36" s="56"/>
      <c r="Z36" s="56"/>
      <c r="AA36" s="205">
        <f t="shared" ref="AA36:AA48" si="77">SUM(O36,Q36,S36)</f>
        <v>0</v>
      </c>
      <c r="AB36" s="206">
        <f t="shared" ref="AB36:AB48" si="78">AA36/($B36*3)</f>
        <v>0</v>
      </c>
      <c r="AC36" s="55">
        <v>4</v>
      </c>
      <c r="AD36" s="56">
        <f t="shared" ref="AD36:AD48" si="79">AC36/$B36</f>
        <v>1</v>
      </c>
    </row>
    <row r="37" spans="1:30" hidden="1" x14ac:dyDescent="0.25">
      <c r="A37" s="44" t="s">
        <v>117</v>
      </c>
      <c r="B37" s="135">
        <v>6</v>
      </c>
      <c r="C37" s="309"/>
      <c r="D37" s="1063">
        <f t="shared" si="67"/>
        <v>0</v>
      </c>
      <c r="E37" s="309"/>
      <c r="F37" s="1063">
        <f t="shared" si="68"/>
        <v>0</v>
      </c>
      <c r="G37" s="309">
        <v>6</v>
      </c>
      <c r="H37" s="29">
        <f t="shared" si="69"/>
        <v>1</v>
      </c>
      <c r="I37" s="309"/>
      <c r="J37" s="29">
        <f t="shared" si="70"/>
        <v>0</v>
      </c>
      <c r="K37" s="309"/>
      <c r="L37" s="29">
        <f t="shared" si="71"/>
        <v>0</v>
      </c>
      <c r="M37" s="280">
        <f t="shared" si="72"/>
        <v>6</v>
      </c>
      <c r="N37" s="285">
        <f t="shared" si="73"/>
        <v>0.33333333333333331</v>
      </c>
      <c r="O37" s="309"/>
      <c r="P37" s="29">
        <f t="shared" si="74"/>
        <v>0</v>
      </c>
      <c r="Q37" s="309"/>
      <c r="R37" s="29">
        <f t="shared" si="75"/>
        <v>0</v>
      </c>
      <c r="S37" s="309"/>
      <c r="T37" s="29">
        <f t="shared" si="76"/>
        <v>0</v>
      </c>
      <c r="U37" s="1063"/>
      <c r="V37" s="1063"/>
      <c r="W37" s="1063"/>
      <c r="X37" s="1063"/>
      <c r="Y37" s="1063"/>
      <c r="Z37" s="1063"/>
      <c r="AA37" s="280">
        <f t="shared" si="77"/>
        <v>0</v>
      </c>
      <c r="AB37" s="285">
        <f t="shared" si="78"/>
        <v>0</v>
      </c>
      <c r="AC37" s="309">
        <v>6</v>
      </c>
      <c r="AD37" s="1063">
        <f t="shared" si="79"/>
        <v>1</v>
      </c>
    </row>
    <row r="38" spans="1:30" hidden="1" x14ac:dyDescent="0.25">
      <c r="A38" s="44" t="s">
        <v>118</v>
      </c>
      <c r="B38" s="135">
        <v>5</v>
      </c>
      <c r="C38" s="309"/>
      <c r="D38" s="1063">
        <f t="shared" si="67"/>
        <v>0</v>
      </c>
      <c r="E38" s="309"/>
      <c r="F38" s="1063">
        <f t="shared" si="68"/>
        <v>0</v>
      </c>
      <c r="G38" s="309">
        <v>4.5</v>
      </c>
      <c r="H38" s="29">
        <f t="shared" si="69"/>
        <v>0.9</v>
      </c>
      <c r="I38" s="309"/>
      <c r="J38" s="29">
        <f t="shared" si="70"/>
        <v>0</v>
      </c>
      <c r="K38" s="309"/>
      <c r="L38" s="29">
        <f t="shared" si="71"/>
        <v>0</v>
      </c>
      <c r="M38" s="280">
        <f t="shared" si="72"/>
        <v>4.5</v>
      </c>
      <c r="N38" s="285">
        <f t="shared" si="73"/>
        <v>0.3</v>
      </c>
      <c r="O38" s="309"/>
      <c r="P38" s="29">
        <f t="shared" si="74"/>
        <v>0</v>
      </c>
      <c r="Q38" s="309"/>
      <c r="R38" s="29">
        <f t="shared" si="75"/>
        <v>0</v>
      </c>
      <c r="S38" s="913"/>
      <c r="T38" s="29">
        <f t="shared" si="76"/>
        <v>0</v>
      </c>
      <c r="U38" s="1063"/>
      <c r="V38" s="1063"/>
      <c r="W38" s="1063"/>
      <c r="X38" s="1063"/>
      <c r="Y38" s="1063"/>
      <c r="Z38" s="1063"/>
      <c r="AA38" s="280">
        <f t="shared" si="77"/>
        <v>0</v>
      </c>
      <c r="AB38" s="285">
        <f t="shared" si="78"/>
        <v>0</v>
      </c>
      <c r="AC38" s="309">
        <v>4.5</v>
      </c>
      <c r="AD38" s="1063">
        <f t="shared" si="79"/>
        <v>0.9</v>
      </c>
    </row>
    <row r="39" spans="1:30" hidden="1" x14ac:dyDescent="0.25">
      <c r="A39" s="44" t="s">
        <v>119</v>
      </c>
      <c r="B39" s="135">
        <v>6</v>
      </c>
      <c r="C39" s="902"/>
      <c r="D39" s="1063">
        <f t="shared" si="67"/>
        <v>0</v>
      </c>
      <c r="E39" s="902"/>
      <c r="F39" s="1063">
        <f t="shared" si="68"/>
        <v>0</v>
      </c>
      <c r="G39" s="902">
        <v>4</v>
      </c>
      <c r="H39" s="29">
        <f t="shared" si="69"/>
        <v>0.66666666666666663</v>
      </c>
      <c r="I39" s="902"/>
      <c r="J39" s="29">
        <f t="shared" si="70"/>
        <v>0</v>
      </c>
      <c r="K39" s="31"/>
      <c r="L39" s="29">
        <f t="shared" si="71"/>
        <v>0</v>
      </c>
      <c r="M39" s="280">
        <f t="shared" si="72"/>
        <v>4</v>
      </c>
      <c r="N39" s="285">
        <f t="shared" si="73"/>
        <v>0.22222222222222221</v>
      </c>
      <c r="O39" s="31"/>
      <c r="P39" s="29">
        <f t="shared" si="74"/>
        <v>0</v>
      </c>
      <c r="Q39" s="31"/>
      <c r="R39" s="29">
        <f t="shared" si="75"/>
        <v>0</v>
      </c>
      <c r="S39" s="31"/>
      <c r="T39" s="29">
        <f t="shared" si="76"/>
        <v>0</v>
      </c>
      <c r="U39" s="1063"/>
      <c r="V39" s="1063"/>
      <c r="W39" s="1063"/>
      <c r="X39" s="1063"/>
      <c r="Y39" s="1063"/>
      <c r="Z39" s="1063"/>
      <c r="AA39" s="280">
        <f t="shared" si="77"/>
        <v>0</v>
      </c>
      <c r="AB39" s="285">
        <f t="shared" si="78"/>
        <v>0</v>
      </c>
      <c r="AC39" s="902">
        <v>4</v>
      </c>
      <c r="AD39" s="1063">
        <f t="shared" si="79"/>
        <v>0.66666666666666663</v>
      </c>
    </row>
    <row r="40" spans="1:30" hidden="1" x14ac:dyDescent="0.25">
      <c r="A40" s="44" t="s">
        <v>120</v>
      </c>
      <c r="B40" s="135">
        <v>6</v>
      </c>
      <c r="C40" s="902"/>
      <c r="D40" s="1063">
        <f t="shared" si="67"/>
        <v>0</v>
      </c>
      <c r="E40" s="1013"/>
      <c r="F40" s="1063">
        <f t="shared" si="68"/>
        <v>0</v>
      </c>
      <c r="G40" s="902">
        <v>5</v>
      </c>
      <c r="H40" s="29">
        <f t="shared" si="69"/>
        <v>0.83333333333333337</v>
      </c>
      <c r="I40" s="31"/>
      <c r="J40" s="29">
        <f t="shared" si="70"/>
        <v>0</v>
      </c>
      <c r="K40" s="31"/>
      <c r="L40" s="29">
        <f t="shared" si="71"/>
        <v>0</v>
      </c>
      <c r="M40" s="280">
        <f t="shared" si="72"/>
        <v>5</v>
      </c>
      <c r="N40" s="285">
        <f t="shared" si="73"/>
        <v>0.27777777777777779</v>
      </c>
      <c r="O40" s="31"/>
      <c r="P40" s="29">
        <f t="shared" si="74"/>
        <v>0</v>
      </c>
      <c r="Q40" s="31"/>
      <c r="R40" s="29">
        <f t="shared" si="75"/>
        <v>0</v>
      </c>
      <c r="S40" s="925"/>
      <c r="T40" s="29">
        <f t="shared" si="76"/>
        <v>0</v>
      </c>
      <c r="U40" s="1063"/>
      <c r="V40" s="1063"/>
      <c r="W40" s="1063"/>
      <c r="X40" s="1063"/>
      <c r="Y40" s="1063"/>
      <c r="Z40" s="1063"/>
      <c r="AA40" s="280">
        <f t="shared" si="77"/>
        <v>0</v>
      </c>
      <c r="AB40" s="285">
        <f t="shared" si="78"/>
        <v>0</v>
      </c>
      <c r="AC40" s="902">
        <v>5</v>
      </c>
      <c r="AD40" s="1063">
        <f t="shared" si="79"/>
        <v>0.83333333333333337</v>
      </c>
    </row>
    <row r="41" spans="1:30" hidden="1" x14ac:dyDescent="0.25">
      <c r="A41" s="44" t="s">
        <v>192</v>
      </c>
      <c r="B41" s="135">
        <v>4</v>
      </c>
      <c r="C41" s="902"/>
      <c r="D41" s="1063">
        <f t="shared" si="67"/>
        <v>0</v>
      </c>
      <c r="E41" s="902"/>
      <c r="F41" s="1063">
        <f t="shared" si="68"/>
        <v>0</v>
      </c>
      <c r="G41" s="902">
        <v>1</v>
      </c>
      <c r="H41" s="29">
        <f t="shared" si="69"/>
        <v>0.25</v>
      </c>
      <c r="I41" s="31"/>
      <c r="J41" s="29">
        <f t="shared" si="70"/>
        <v>0</v>
      </c>
      <c r="K41" s="31"/>
      <c r="L41" s="29">
        <f t="shared" si="71"/>
        <v>0</v>
      </c>
      <c r="M41" s="280">
        <f t="shared" si="72"/>
        <v>1</v>
      </c>
      <c r="N41" s="285">
        <f t="shared" si="73"/>
        <v>8.3333333333333329E-2</v>
      </c>
      <c r="O41" s="31"/>
      <c r="P41" s="29">
        <f t="shared" si="74"/>
        <v>0</v>
      </c>
      <c r="Q41" s="31"/>
      <c r="R41" s="29">
        <f t="shared" si="75"/>
        <v>0</v>
      </c>
      <c r="S41" s="31"/>
      <c r="T41" s="29">
        <f t="shared" si="76"/>
        <v>0</v>
      </c>
      <c r="U41" s="1063"/>
      <c r="V41" s="1063"/>
      <c r="W41" s="1063"/>
      <c r="X41" s="1063"/>
      <c r="Y41" s="1063"/>
      <c r="Z41" s="1063"/>
      <c r="AA41" s="280">
        <f t="shared" si="77"/>
        <v>0</v>
      </c>
      <c r="AB41" s="285">
        <f t="shared" si="78"/>
        <v>0</v>
      </c>
      <c r="AC41" s="902">
        <v>1</v>
      </c>
      <c r="AD41" s="1063">
        <f t="shared" si="79"/>
        <v>0.25</v>
      </c>
    </row>
    <row r="42" spans="1:30" hidden="1" x14ac:dyDescent="0.25">
      <c r="A42" s="44" t="s">
        <v>121</v>
      </c>
      <c r="B42" s="135">
        <v>5</v>
      </c>
      <c r="C42" s="902"/>
      <c r="D42" s="1063">
        <f t="shared" si="67"/>
        <v>0</v>
      </c>
      <c r="E42" s="902"/>
      <c r="F42" s="1063">
        <f t="shared" si="68"/>
        <v>0</v>
      </c>
      <c r="G42" s="902">
        <v>4</v>
      </c>
      <c r="H42" s="29">
        <f t="shared" si="69"/>
        <v>0.8</v>
      </c>
      <c r="I42" s="31"/>
      <c r="J42" s="29">
        <f t="shared" si="70"/>
        <v>0</v>
      </c>
      <c r="K42" s="31"/>
      <c r="L42" s="29">
        <f t="shared" si="71"/>
        <v>0</v>
      </c>
      <c r="M42" s="280">
        <f t="shared" si="72"/>
        <v>4</v>
      </c>
      <c r="N42" s="285">
        <f t="shared" si="73"/>
        <v>0.26666666666666666</v>
      </c>
      <c r="O42" s="31"/>
      <c r="P42" s="29">
        <f t="shared" si="74"/>
        <v>0</v>
      </c>
      <c r="Q42" s="31"/>
      <c r="R42" s="29">
        <f t="shared" si="75"/>
        <v>0</v>
      </c>
      <c r="S42" s="31"/>
      <c r="T42" s="29">
        <f t="shared" si="76"/>
        <v>0</v>
      </c>
      <c r="U42" s="1063"/>
      <c r="V42" s="1063"/>
      <c r="W42" s="1063"/>
      <c r="X42" s="1063"/>
      <c r="Y42" s="1063"/>
      <c r="Z42" s="1063"/>
      <c r="AA42" s="280">
        <f t="shared" si="77"/>
        <v>0</v>
      </c>
      <c r="AB42" s="285">
        <f t="shared" si="78"/>
        <v>0</v>
      </c>
      <c r="AC42" s="902">
        <v>4</v>
      </c>
      <c r="AD42" s="1063">
        <f t="shared" si="79"/>
        <v>0.8</v>
      </c>
    </row>
    <row r="43" spans="1:30" hidden="1" x14ac:dyDescent="0.25">
      <c r="A43" s="44" t="s">
        <v>122</v>
      </c>
      <c r="B43" s="135">
        <v>3</v>
      </c>
      <c r="C43" s="906"/>
      <c r="D43" s="1063">
        <f t="shared" si="67"/>
        <v>0</v>
      </c>
      <c r="E43" s="906"/>
      <c r="F43" s="1063">
        <f t="shared" si="68"/>
        <v>0</v>
      </c>
      <c r="G43" s="906">
        <v>3</v>
      </c>
      <c r="H43" s="29">
        <f t="shared" si="69"/>
        <v>1</v>
      </c>
      <c r="I43" s="45"/>
      <c r="J43" s="29">
        <f t="shared" si="70"/>
        <v>0</v>
      </c>
      <c r="K43" s="45"/>
      <c r="L43" s="29">
        <f t="shared" si="71"/>
        <v>0</v>
      </c>
      <c r="M43" s="288">
        <f t="shared" si="72"/>
        <v>3</v>
      </c>
      <c r="N43" s="285">
        <f t="shared" si="73"/>
        <v>0.33333333333333331</v>
      </c>
      <c r="O43" s="45"/>
      <c r="P43" s="29">
        <f t="shared" si="74"/>
        <v>0</v>
      </c>
      <c r="Q43" s="45"/>
      <c r="R43" s="29">
        <f t="shared" si="75"/>
        <v>0</v>
      </c>
      <c r="S43" s="45"/>
      <c r="T43" s="29">
        <f t="shared" si="76"/>
        <v>0</v>
      </c>
      <c r="U43" s="1063"/>
      <c r="V43" s="1063"/>
      <c r="W43" s="1063"/>
      <c r="X43" s="1063"/>
      <c r="Y43" s="1063"/>
      <c r="Z43" s="1063"/>
      <c r="AA43" s="288">
        <f t="shared" si="77"/>
        <v>0</v>
      </c>
      <c r="AB43" s="285">
        <f t="shared" si="78"/>
        <v>0</v>
      </c>
      <c r="AC43" s="906">
        <v>3</v>
      </c>
      <c r="AD43" s="1063">
        <f t="shared" si="79"/>
        <v>1</v>
      </c>
    </row>
    <row r="44" spans="1:30" hidden="1" x14ac:dyDescent="0.25">
      <c r="A44" s="44" t="s">
        <v>123</v>
      </c>
      <c r="B44" s="135">
        <v>2</v>
      </c>
      <c r="C44" s="906"/>
      <c r="D44" s="1063">
        <f t="shared" si="67"/>
        <v>0</v>
      </c>
      <c r="E44" s="906"/>
      <c r="F44" s="1063">
        <f t="shared" si="68"/>
        <v>0</v>
      </c>
      <c r="G44" s="906">
        <v>1</v>
      </c>
      <c r="H44" s="29">
        <f t="shared" si="69"/>
        <v>0.5</v>
      </c>
      <c r="I44" s="45"/>
      <c r="J44" s="29">
        <f t="shared" si="70"/>
        <v>0</v>
      </c>
      <c r="K44" s="45"/>
      <c r="L44" s="29">
        <f t="shared" si="71"/>
        <v>0</v>
      </c>
      <c r="M44" s="288">
        <f t="shared" si="72"/>
        <v>1</v>
      </c>
      <c r="N44" s="285">
        <f t="shared" si="73"/>
        <v>0.16666666666666666</v>
      </c>
      <c r="O44" s="45"/>
      <c r="P44" s="29">
        <f t="shared" si="74"/>
        <v>0</v>
      </c>
      <c r="Q44" s="45"/>
      <c r="R44" s="29">
        <f t="shared" si="75"/>
        <v>0</v>
      </c>
      <c r="S44" s="45"/>
      <c r="T44" s="29">
        <f t="shared" si="76"/>
        <v>0</v>
      </c>
      <c r="U44" s="1063"/>
      <c r="V44" s="1063"/>
      <c r="W44" s="1063"/>
      <c r="X44" s="1063"/>
      <c r="Y44" s="1063"/>
      <c r="Z44" s="1063"/>
      <c r="AA44" s="288">
        <f t="shared" si="77"/>
        <v>0</v>
      </c>
      <c r="AB44" s="285">
        <f t="shared" si="78"/>
        <v>0</v>
      </c>
      <c r="AC44" s="906">
        <v>1</v>
      </c>
      <c r="AD44" s="1063">
        <f t="shared" si="79"/>
        <v>0.5</v>
      </c>
    </row>
    <row r="45" spans="1:30" hidden="1" x14ac:dyDescent="0.25">
      <c r="A45" s="312" t="s">
        <v>124</v>
      </c>
      <c r="B45" s="135">
        <v>1</v>
      </c>
      <c r="C45" s="906"/>
      <c r="D45" s="1063">
        <f t="shared" si="67"/>
        <v>0</v>
      </c>
      <c r="E45" s="906"/>
      <c r="F45" s="1063">
        <f t="shared" si="68"/>
        <v>0</v>
      </c>
      <c r="G45" s="906">
        <v>1</v>
      </c>
      <c r="H45" s="29">
        <f t="shared" si="69"/>
        <v>1</v>
      </c>
      <c r="I45" s="45"/>
      <c r="J45" s="29">
        <f t="shared" si="70"/>
        <v>0</v>
      </c>
      <c r="K45" s="45"/>
      <c r="L45" s="29">
        <f t="shared" si="71"/>
        <v>0</v>
      </c>
      <c r="M45" s="288">
        <f t="shared" si="72"/>
        <v>1</v>
      </c>
      <c r="N45" s="285">
        <f t="shared" si="73"/>
        <v>0.33333333333333331</v>
      </c>
      <c r="O45" s="45"/>
      <c r="P45" s="29">
        <f t="shared" si="74"/>
        <v>0</v>
      </c>
      <c r="Q45" s="45"/>
      <c r="R45" s="29">
        <f t="shared" si="75"/>
        <v>0</v>
      </c>
      <c r="S45" s="45"/>
      <c r="T45" s="29">
        <f t="shared" si="76"/>
        <v>0</v>
      </c>
      <c r="U45" s="1063"/>
      <c r="V45" s="1063"/>
      <c r="W45" s="1063"/>
      <c r="X45" s="1063"/>
      <c r="Y45" s="1063"/>
      <c r="Z45" s="1063"/>
      <c r="AA45" s="288">
        <f t="shared" si="77"/>
        <v>0</v>
      </c>
      <c r="AB45" s="285">
        <f t="shared" si="78"/>
        <v>0</v>
      </c>
      <c r="AC45" s="906">
        <v>1</v>
      </c>
      <c r="AD45" s="1063">
        <f t="shared" si="79"/>
        <v>1</v>
      </c>
    </row>
    <row r="46" spans="1:30" hidden="1" x14ac:dyDescent="0.25">
      <c r="A46" s="44" t="s">
        <v>125</v>
      </c>
      <c r="B46" s="135">
        <v>1</v>
      </c>
      <c r="C46" s="906"/>
      <c r="D46" s="1063">
        <f t="shared" si="67"/>
        <v>0</v>
      </c>
      <c r="E46" s="1372"/>
      <c r="F46" s="1063">
        <f t="shared" si="68"/>
        <v>0</v>
      </c>
      <c r="G46" s="927">
        <v>1.75</v>
      </c>
      <c r="H46" s="29">
        <f t="shared" si="69"/>
        <v>1.75</v>
      </c>
      <c r="I46" s="45"/>
      <c r="J46" s="29">
        <f t="shared" si="70"/>
        <v>0</v>
      </c>
      <c r="K46" s="45"/>
      <c r="L46" s="29">
        <f t="shared" si="71"/>
        <v>0</v>
      </c>
      <c r="M46" s="288">
        <f t="shared" si="72"/>
        <v>1.75</v>
      </c>
      <c r="N46" s="285">
        <f t="shared" si="73"/>
        <v>0.58333333333333337</v>
      </c>
      <c r="O46" s="45"/>
      <c r="P46" s="29">
        <f t="shared" si="74"/>
        <v>0</v>
      </c>
      <c r="Q46" s="45"/>
      <c r="R46" s="29">
        <f t="shared" si="75"/>
        <v>0</v>
      </c>
      <c r="S46" s="923"/>
      <c r="T46" s="29">
        <f t="shared" si="76"/>
        <v>0</v>
      </c>
      <c r="U46" s="1063"/>
      <c r="V46" s="1063"/>
      <c r="W46" s="1063"/>
      <c r="X46" s="1063"/>
      <c r="Y46" s="1063"/>
      <c r="Z46" s="1063"/>
      <c r="AA46" s="288">
        <f t="shared" si="77"/>
        <v>0</v>
      </c>
      <c r="AB46" s="285">
        <f t="shared" si="78"/>
        <v>0</v>
      </c>
      <c r="AC46" s="927">
        <v>1.75</v>
      </c>
      <c r="AD46" s="1063">
        <f t="shared" si="79"/>
        <v>1.75</v>
      </c>
    </row>
    <row r="47" spans="1:30" ht="15.75" hidden="1" thickBot="1" x14ac:dyDescent="0.3">
      <c r="A47" s="46" t="s">
        <v>126</v>
      </c>
      <c r="B47" s="137">
        <v>4</v>
      </c>
      <c r="C47" s="907"/>
      <c r="D47" s="1064">
        <f t="shared" si="67"/>
        <v>0</v>
      </c>
      <c r="E47" s="1373"/>
      <c r="F47" s="1064">
        <f t="shared" si="68"/>
        <v>0</v>
      </c>
      <c r="G47" s="907">
        <v>4</v>
      </c>
      <c r="H47" s="48">
        <f t="shared" si="69"/>
        <v>1</v>
      </c>
      <c r="I47" s="47"/>
      <c r="J47" s="48">
        <f t="shared" si="70"/>
        <v>0</v>
      </c>
      <c r="K47" s="47"/>
      <c r="L47" s="48">
        <f t="shared" si="71"/>
        <v>0</v>
      </c>
      <c r="M47" s="289">
        <f t="shared" si="72"/>
        <v>4</v>
      </c>
      <c r="N47" s="287">
        <f t="shared" si="73"/>
        <v>0.33333333333333331</v>
      </c>
      <c r="O47" s="47"/>
      <c r="P47" s="48">
        <f t="shared" si="74"/>
        <v>0</v>
      </c>
      <c r="Q47" s="47"/>
      <c r="R47" s="48">
        <f t="shared" si="75"/>
        <v>0</v>
      </c>
      <c r="S47" s="924"/>
      <c r="T47" s="48">
        <f t="shared" si="76"/>
        <v>0</v>
      </c>
      <c r="U47" s="1064"/>
      <c r="V47" s="1064"/>
      <c r="W47" s="1064"/>
      <c r="X47" s="1064"/>
      <c r="Y47" s="1064"/>
      <c r="Z47" s="1064"/>
      <c r="AA47" s="289">
        <f t="shared" si="77"/>
        <v>0</v>
      </c>
      <c r="AB47" s="287">
        <f t="shared" si="78"/>
        <v>0</v>
      </c>
      <c r="AC47" s="1324">
        <v>4</v>
      </c>
      <c r="AD47" s="1325">
        <f t="shared" si="79"/>
        <v>1</v>
      </c>
    </row>
    <row r="48" spans="1:30" ht="15.75" hidden="1" thickBot="1" x14ac:dyDescent="0.3">
      <c r="A48" s="49" t="s">
        <v>7</v>
      </c>
      <c r="B48" s="50">
        <f>SUM(B36:B47)</f>
        <v>47</v>
      </c>
      <c r="C48" s="1293">
        <f>SUM(C36:C47)</f>
        <v>0</v>
      </c>
      <c r="D48" s="1066">
        <f t="shared" si="67"/>
        <v>0</v>
      </c>
      <c r="E48" s="1293">
        <f t="shared" ref="E48" si="80">SUM(E36:E47)</f>
        <v>0</v>
      </c>
      <c r="F48" s="1066">
        <f t="shared" si="68"/>
        <v>0</v>
      </c>
      <c r="G48" s="51">
        <f>SUM(G36:G47)</f>
        <v>39.25</v>
      </c>
      <c r="H48" s="52">
        <f t="shared" si="69"/>
        <v>0.83510638297872342</v>
      </c>
      <c r="I48" s="51">
        <f>SUM(I36:I47)</f>
        <v>0</v>
      </c>
      <c r="J48" s="52">
        <f t="shared" si="70"/>
        <v>0</v>
      </c>
      <c r="K48" s="51">
        <f>SUM(K36:K47)</f>
        <v>0</v>
      </c>
      <c r="L48" s="52">
        <f t="shared" si="71"/>
        <v>0</v>
      </c>
      <c r="M48" s="228">
        <f t="shared" si="72"/>
        <v>39.25</v>
      </c>
      <c r="N48" s="229">
        <f t="shared" si="73"/>
        <v>0.27836879432624112</v>
      </c>
      <c r="O48" s="51">
        <f>SUM(O36:O47)</f>
        <v>0</v>
      </c>
      <c r="P48" s="52">
        <f t="shared" si="74"/>
        <v>0</v>
      </c>
      <c r="Q48" s="514">
        <f>SUM(Q36:Q47)</f>
        <v>0</v>
      </c>
      <c r="R48" s="52">
        <f t="shared" si="75"/>
        <v>0</v>
      </c>
      <c r="S48" s="51">
        <f t="shared" ref="S48" si="81">SUM(S36:S47)</f>
        <v>0</v>
      </c>
      <c r="T48" s="52">
        <f t="shared" si="76"/>
        <v>0</v>
      </c>
      <c r="U48" s="1066"/>
      <c r="V48" s="1066"/>
      <c r="W48" s="1066"/>
      <c r="X48" s="1066"/>
      <c r="Y48" s="1066"/>
      <c r="Z48" s="1066"/>
      <c r="AA48" s="228">
        <f t="shared" si="77"/>
        <v>0</v>
      </c>
      <c r="AB48" s="229">
        <f t="shared" si="78"/>
        <v>0</v>
      </c>
      <c r="AC48" s="1293">
        <f>SUM(AC36:AC47)</f>
        <v>39.25</v>
      </c>
      <c r="AD48" s="1066">
        <f t="shared" si="79"/>
        <v>0.83510638297872342</v>
      </c>
    </row>
    <row r="49" spans="1:32" hidden="1" x14ac:dyDescent="0.25"/>
    <row r="51" spans="1:32" ht="15.75" x14ac:dyDescent="0.25">
      <c r="A51" s="1402" t="s">
        <v>527</v>
      </c>
      <c r="B51" s="1403"/>
      <c r="C51" s="1403"/>
      <c r="D51" s="1403"/>
      <c r="E51" s="1403"/>
      <c r="F51" s="1403"/>
      <c r="G51" s="1403"/>
      <c r="H51" s="1403"/>
      <c r="I51" s="1403"/>
      <c r="J51" s="1403"/>
      <c r="K51" s="1403"/>
      <c r="L51" s="1403"/>
      <c r="M51" s="1403"/>
      <c r="N51" s="1403"/>
      <c r="O51" s="1403"/>
      <c r="P51" s="1403"/>
      <c r="Q51" s="1403"/>
      <c r="R51" s="1403"/>
      <c r="S51" s="1403"/>
      <c r="T51" s="1403"/>
      <c r="U51" s="1403"/>
      <c r="V51" s="1403"/>
      <c r="W51" s="1403"/>
      <c r="X51" s="1403"/>
      <c r="Y51" s="1403"/>
      <c r="Z51" s="1403"/>
      <c r="AA51" s="1403"/>
      <c r="AB51" s="1403"/>
      <c r="AC51" s="1403"/>
      <c r="AD51" s="1403"/>
      <c r="AE51" s="1403"/>
      <c r="AF51" s="1403"/>
    </row>
    <row r="52" spans="1:32" ht="24.75" thickBot="1" x14ac:dyDescent="0.3">
      <c r="A52" s="14" t="s">
        <v>14</v>
      </c>
      <c r="B52" s="12" t="s">
        <v>172</v>
      </c>
      <c r="C52" s="1343" t="s">
        <v>203</v>
      </c>
      <c r="D52" s="1344" t="s">
        <v>1</v>
      </c>
      <c r="E52" s="1343" t="s">
        <v>204</v>
      </c>
      <c r="F52" s="1344" t="s">
        <v>1</v>
      </c>
      <c r="G52" s="14" t="s">
        <v>495</v>
      </c>
      <c r="H52" s="15" t="s">
        <v>1</v>
      </c>
      <c r="I52" s="14" t="s">
        <v>496</v>
      </c>
      <c r="J52" s="15" t="s">
        <v>1</v>
      </c>
      <c r="K52" s="14" t="s">
        <v>497</v>
      </c>
      <c r="L52" s="15" t="s">
        <v>1</v>
      </c>
      <c r="M52" s="149" t="s">
        <v>440</v>
      </c>
      <c r="N52" s="150" t="s">
        <v>205</v>
      </c>
      <c r="O52" s="14" t="s">
        <v>498</v>
      </c>
      <c r="P52" s="15" t="s">
        <v>1</v>
      </c>
      <c r="Q52" s="14" t="s">
        <v>499</v>
      </c>
      <c r="R52" s="15" t="s">
        <v>1</v>
      </c>
      <c r="S52" s="14" t="s">
        <v>500</v>
      </c>
      <c r="T52" s="15" t="s">
        <v>1</v>
      </c>
      <c r="U52" s="149" t="s">
        <v>440</v>
      </c>
      <c r="V52" s="150" t="s">
        <v>205</v>
      </c>
      <c r="W52" s="14" t="s">
        <v>533</v>
      </c>
      <c r="X52" s="15" t="s">
        <v>1</v>
      </c>
      <c r="Y52" s="14" t="s">
        <v>534</v>
      </c>
      <c r="Z52" s="15" t="s">
        <v>1</v>
      </c>
      <c r="AA52" s="14" t="s">
        <v>535</v>
      </c>
      <c r="AB52" s="15" t="s">
        <v>1</v>
      </c>
      <c r="AC52" s="1284" t="s">
        <v>541</v>
      </c>
      <c r="AD52" s="1280" t="s">
        <v>1</v>
      </c>
      <c r="AE52" s="149" t="s">
        <v>440</v>
      </c>
      <c r="AF52" s="150" t="s">
        <v>205</v>
      </c>
    </row>
    <row r="53" spans="1:32" ht="15.75" thickTop="1" x14ac:dyDescent="0.25">
      <c r="A53" s="53" t="s">
        <v>163</v>
      </c>
      <c r="B53" s="54">
        <v>120</v>
      </c>
      <c r="C53" s="55">
        <v>135</v>
      </c>
      <c r="D53" s="56">
        <f t="shared" ref="D53:D61" si="82">C53/$B53</f>
        <v>1.125</v>
      </c>
      <c r="E53" s="55">
        <v>124</v>
      </c>
      <c r="F53" s="56">
        <f t="shared" ref="F53:F61" si="83">E53/$B53</f>
        <v>1.0333333333333334</v>
      </c>
      <c r="G53" s="55">
        <v>158</v>
      </c>
      <c r="H53" s="56">
        <f t="shared" ref="H53:H61" si="84">G53/$B53</f>
        <v>1.3166666666666667</v>
      </c>
      <c r="I53" s="55">
        <v>123</v>
      </c>
      <c r="J53" s="56">
        <f t="shared" ref="J53:J61" si="85">I53/$B53</f>
        <v>1.0249999999999999</v>
      </c>
      <c r="K53" s="1012">
        <v>152</v>
      </c>
      <c r="L53" s="56">
        <f t="shared" ref="L53:L61" si="86">K53/$B53</f>
        <v>1.2666666666666666</v>
      </c>
      <c r="M53" s="205">
        <f>SUM(G53,I53,K53)</f>
        <v>433</v>
      </c>
      <c r="N53" s="206">
        <f>M53/($B53*3)</f>
        <v>1.2027777777777777</v>
      </c>
      <c r="O53" s="55">
        <v>144</v>
      </c>
      <c r="P53" s="56">
        <f t="shared" ref="P53:P61" si="87">O53/$B53</f>
        <v>1.2</v>
      </c>
      <c r="Q53" s="55">
        <v>164</v>
      </c>
      <c r="R53" s="56">
        <f t="shared" ref="R53:R61" si="88">Q53/$B53</f>
        <v>1.3666666666666667</v>
      </c>
      <c r="S53" s="55">
        <v>185</v>
      </c>
      <c r="T53" s="56">
        <f t="shared" ref="T53:T61" si="89">S53/$B53</f>
        <v>1.5416666666666667</v>
      </c>
      <c r="U53" s="205">
        <f t="shared" ref="U53:U61" si="90">SUM(O53,Q53,S53)</f>
        <v>493</v>
      </c>
      <c r="V53" s="206">
        <f t="shared" ref="V53:V61" si="91">U53/($B53*3)</f>
        <v>1.3694444444444445</v>
      </c>
      <c r="W53" s="890">
        <v>144</v>
      </c>
      <c r="X53" s="70">
        <f t="shared" ref="X53" si="92">W53/$B53</f>
        <v>1.2</v>
      </c>
      <c r="Y53" s="890">
        <v>139</v>
      </c>
      <c r="Z53" s="70">
        <f t="shared" ref="Z53:AB53" si="93">Y53/$B53</f>
        <v>1.1583333333333334</v>
      </c>
      <c r="AA53" s="890">
        <v>138</v>
      </c>
      <c r="AB53" s="70">
        <f t="shared" si="93"/>
        <v>1.1499999999999999</v>
      </c>
      <c r="AC53" s="55">
        <v>125</v>
      </c>
      <c r="AD53" s="56">
        <f t="shared" ref="AD53:AD61" si="94">AC53/$B53</f>
        <v>1.0416666666666667</v>
      </c>
      <c r="AE53" s="101">
        <f>SUM(W53,Y53,AA53)</f>
        <v>421</v>
      </c>
      <c r="AF53" s="175">
        <f t="shared" ref="AF53" si="95">AE53/($B53*3)</f>
        <v>1.1694444444444445</v>
      </c>
    </row>
    <row r="54" spans="1:32" x14ac:dyDescent="0.25">
      <c r="A54" s="44" t="s">
        <v>164</v>
      </c>
      <c r="B54" s="30">
        <v>140</v>
      </c>
      <c r="C54" s="902">
        <v>157</v>
      </c>
      <c r="D54" s="56">
        <f t="shared" si="82"/>
        <v>1.1214285714285714</v>
      </c>
      <c r="E54" s="902">
        <v>117</v>
      </c>
      <c r="F54" s="56">
        <f t="shared" si="83"/>
        <v>0.83571428571428574</v>
      </c>
      <c r="G54" s="902">
        <v>148</v>
      </c>
      <c r="H54" s="56">
        <f t="shared" si="84"/>
        <v>1.0571428571428572</v>
      </c>
      <c r="I54" s="902">
        <v>139</v>
      </c>
      <c r="J54" s="56">
        <f t="shared" si="85"/>
        <v>0.99285714285714288</v>
      </c>
      <c r="K54" s="1013">
        <v>146</v>
      </c>
      <c r="L54" s="56">
        <f t="shared" si="86"/>
        <v>1.0428571428571429</v>
      </c>
      <c r="M54" s="280">
        <f t="shared" ref="M54:M61" si="96">SUM(G54,I54,K54)</f>
        <v>433</v>
      </c>
      <c r="N54" s="206">
        <f t="shared" ref="N54:N61" si="97">M54/($B54*3)</f>
        <v>1.0309523809523808</v>
      </c>
      <c r="O54" s="902">
        <v>145</v>
      </c>
      <c r="P54" s="56">
        <f t="shared" si="87"/>
        <v>1.0357142857142858</v>
      </c>
      <c r="Q54" s="902">
        <v>151</v>
      </c>
      <c r="R54" s="56">
        <f t="shared" si="88"/>
        <v>1.0785714285714285</v>
      </c>
      <c r="S54" s="902">
        <v>149</v>
      </c>
      <c r="T54" s="56">
        <f t="shared" si="89"/>
        <v>1.0642857142857143</v>
      </c>
      <c r="U54" s="280">
        <f t="shared" si="90"/>
        <v>445</v>
      </c>
      <c r="V54" s="206">
        <f t="shared" si="91"/>
        <v>1.0595238095238095</v>
      </c>
      <c r="W54" s="890">
        <v>132</v>
      </c>
      <c r="X54" s="70">
        <f t="shared" ref="X54:X60" si="98">W54/$B54</f>
        <v>0.94285714285714284</v>
      </c>
      <c r="Y54" s="890">
        <v>116</v>
      </c>
      <c r="Z54" s="70">
        <f t="shared" ref="Z54:Z60" si="99">Y54/$B54</f>
        <v>0.82857142857142863</v>
      </c>
      <c r="AA54" s="890">
        <v>108</v>
      </c>
      <c r="AB54" s="70">
        <f t="shared" ref="AB54:AB60" si="100">AA54/$B54</f>
        <v>0.77142857142857146</v>
      </c>
      <c r="AC54" s="902">
        <v>130</v>
      </c>
      <c r="AD54" s="56">
        <f t="shared" si="94"/>
        <v>0.9285714285714286</v>
      </c>
      <c r="AE54" s="101">
        <f t="shared" ref="AE54:AE61" si="101">SUM(W54,Y54,AA54)</f>
        <v>356</v>
      </c>
      <c r="AF54" s="175">
        <f t="shared" ref="AF54:AF61" si="102">AE54/($B54*3)</f>
        <v>0.84761904761904761</v>
      </c>
    </row>
    <row r="55" spans="1:32" x14ac:dyDescent="0.25">
      <c r="A55" s="44" t="s">
        <v>165</v>
      </c>
      <c r="B55" s="30">
        <v>200</v>
      </c>
      <c r="C55" s="902">
        <v>160</v>
      </c>
      <c r="D55" s="56">
        <f t="shared" si="82"/>
        <v>0.8</v>
      </c>
      <c r="E55" s="902">
        <v>71</v>
      </c>
      <c r="F55" s="56">
        <f t="shared" si="83"/>
        <v>0.35499999999999998</v>
      </c>
      <c r="G55" s="902">
        <v>223</v>
      </c>
      <c r="H55" s="56">
        <f t="shared" si="84"/>
        <v>1.115</v>
      </c>
      <c r="I55" s="902">
        <v>211</v>
      </c>
      <c r="J55" s="56">
        <f t="shared" si="85"/>
        <v>1.0549999999999999</v>
      </c>
      <c r="K55" s="1013">
        <v>246</v>
      </c>
      <c r="L55" s="56">
        <f t="shared" si="86"/>
        <v>1.23</v>
      </c>
      <c r="M55" s="280">
        <f t="shared" si="96"/>
        <v>680</v>
      </c>
      <c r="N55" s="206">
        <f t="shared" si="97"/>
        <v>1.1333333333333333</v>
      </c>
      <c r="O55" s="902">
        <v>227</v>
      </c>
      <c r="P55" s="56">
        <f t="shared" si="87"/>
        <v>1.135</v>
      </c>
      <c r="Q55" s="902">
        <v>223</v>
      </c>
      <c r="R55" s="56">
        <f t="shared" si="88"/>
        <v>1.115</v>
      </c>
      <c r="S55" s="902">
        <v>215</v>
      </c>
      <c r="T55" s="56">
        <f t="shared" si="89"/>
        <v>1.075</v>
      </c>
      <c r="U55" s="280">
        <f t="shared" si="90"/>
        <v>665</v>
      </c>
      <c r="V55" s="206">
        <f t="shared" si="91"/>
        <v>1.1083333333333334</v>
      </c>
      <c r="W55" s="890">
        <v>177</v>
      </c>
      <c r="X55" s="70">
        <f t="shared" si="98"/>
        <v>0.88500000000000001</v>
      </c>
      <c r="Y55" s="890">
        <v>207</v>
      </c>
      <c r="Z55" s="70">
        <f t="shared" si="99"/>
        <v>1.0349999999999999</v>
      </c>
      <c r="AA55" s="1016">
        <v>197</v>
      </c>
      <c r="AB55" s="70">
        <f t="shared" si="100"/>
        <v>0.98499999999999999</v>
      </c>
      <c r="AC55" s="902">
        <v>183</v>
      </c>
      <c r="AD55" s="56">
        <f t="shared" si="94"/>
        <v>0.91500000000000004</v>
      </c>
      <c r="AE55" s="101">
        <f t="shared" si="101"/>
        <v>581</v>
      </c>
      <c r="AF55" s="175">
        <f t="shared" si="102"/>
        <v>0.96833333333333338</v>
      </c>
    </row>
    <row r="56" spans="1:32" hidden="1" x14ac:dyDescent="0.25">
      <c r="A56" s="44" t="s">
        <v>166</v>
      </c>
      <c r="B56" s="30"/>
      <c r="C56" s="902"/>
      <c r="D56" s="56" t="e">
        <f t="shared" si="82"/>
        <v>#DIV/0!</v>
      </c>
      <c r="E56" s="902"/>
      <c r="F56" s="56" t="e">
        <f t="shared" si="83"/>
        <v>#DIV/0!</v>
      </c>
      <c r="G56" s="902"/>
      <c r="H56" s="56" t="e">
        <f t="shared" si="84"/>
        <v>#DIV/0!</v>
      </c>
      <c r="I56" s="902"/>
      <c r="J56" s="56" t="e">
        <f t="shared" si="85"/>
        <v>#DIV/0!</v>
      </c>
      <c r="K56" s="1013"/>
      <c r="L56" s="56" t="e">
        <f t="shared" si="86"/>
        <v>#DIV/0!</v>
      </c>
      <c r="M56" s="280">
        <f t="shared" si="96"/>
        <v>0</v>
      </c>
      <c r="N56" s="206" t="e">
        <f t="shared" si="97"/>
        <v>#DIV/0!</v>
      </c>
      <c r="O56" s="902"/>
      <c r="P56" s="56" t="e">
        <f t="shared" si="87"/>
        <v>#DIV/0!</v>
      </c>
      <c r="Q56" s="902"/>
      <c r="R56" s="56" t="e">
        <f t="shared" si="88"/>
        <v>#DIV/0!</v>
      </c>
      <c r="S56" s="902"/>
      <c r="T56" s="56" t="e">
        <f t="shared" si="89"/>
        <v>#DIV/0!</v>
      </c>
      <c r="U56" s="280">
        <f t="shared" si="90"/>
        <v>0</v>
      </c>
      <c r="V56" s="206" t="e">
        <f t="shared" si="91"/>
        <v>#DIV/0!</v>
      </c>
      <c r="W56" s="890"/>
      <c r="X56" s="70" t="e">
        <f t="shared" si="98"/>
        <v>#DIV/0!</v>
      </c>
      <c r="Y56" s="890"/>
      <c r="Z56" s="70" t="e">
        <f t="shared" si="99"/>
        <v>#DIV/0!</v>
      </c>
      <c r="AA56" s="890"/>
      <c r="AB56" s="70" t="e">
        <f t="shared" si="100"/>
        <v>#DIV/0!</v>
      </c>
      <c r="AC56" s="902"/>
      <c r="AD56" s="56" t="e">
        <f t="shared" si="94"/>
        <v>#DIV/0!</v>
      </c>
      <c r="AE56" s="101">
        <f t="shared" si="101"/>
        <v>0</v>
      </c>
      <c r="AF56" s="175" t="e">
        <f t="shared" si="102"/>
        <v>#DIV/0!</v>
      </c>
    </row>
    <row r="57" spans="1:32" x14ac:dyDescent="0.25">
      <c r="A57" s="44" t="s">
        <v>167</v>
      </c>
      <c r="B57" s="30">
        <v>300</v>
      </c>
      <c r="C57" s="902">
        <v>300</v>
      </c>
      <c r="D57" s="56">
        <f t="shared" si="82"/>
        <v>1</v>
      </c>
      <c r="E57" s="1374">
        <v>300</v>
      </c>
      <c r="F57" s="56">
        <f t="shared" si="83"/>
        <v>1</v>
      </c>
      <c r="G57" s="902">
        <v>300</v>
      </c>
      <c r="H57" s="56">
        <f t="shared" si="84"/>
        <v>1</v>
      </c>
      <c r="I57" s="902">
        <v>300</v>
      </c>
      <c r="J57" s="56">
        <f t="shared" si="85"/>
        <v>1</v>
      </c>
      <c r="K57" s="1013">
        <v>270</v>
      </c>
      <c r="L57" s="56">
        <f t="shared" si="86"/>
        <v>0.9</v>
      </c>
      <c r="M57" s="280">
        <f t="shared" si="96"/>
        <v>870</v>
      </c>
      <c r="N57" s="206">
        <f t="shared" si="97"/>
        <v>0.96666666666666667</v>
      </c>
      <c r="O57" s="902">
        <v>298</v>
      </c>
      <c r="P57" s="56">
        <f t="shared" si="87"/>
        <v>0.99333333333333329</v>
      </c>
      <c r="Q57" s="902">
        <v>239</v>
      </c>
      <c r="R57" s="56">
        <f t="shared" si="88"/>
        <v>0.79666666666666663</v>
      </c>
      <c r="S57" s="902">
        <v>255</v>
      </c>
      <c r="T57" s="56">
        <f t="shared" si="89"/>
        <v>0.85</v>
      </c>
      <c r="U57" s="280">
        <f t="shared" si="90"/>
        <v>792</v>
      </c>
      <c r="V57" s="206">
        <f t="shared" si="91"/>
        <v>0.88</v>
      </c>
      <c r="W57" s="890">
        <v>213</v>
      </c>
      <c r="X57" s="70">
        <f t="shared" si="98"/>
        <v>0.71</v>
      </c>
      <c r="Y57" s="890">
        <v>280</v>
      </c>
      <c r="Z57" s="70">
        <f t="shared" si="99"/>
        <v>0.93333333333333335</v>
      </c>
      <c r="AA57" s="890">
        <v>292</v>
      </c>
      <c r="AB57" s="70">
        <f t="shared" si="100"/>
        <v>0.97333333333333338</v>
      </c>
      <c r="AC57" s="902">
        <v>340</v>
      </c>
      <c r="AD57" s="56">
        <f t="shared" si="94"/>
        <v>1.1333333333333333</v>
      </c>
      <c r="AE57" s="101">
        <f t="shared" si="101"/>
        <v>785</v>
      </c>
      <c r="AF57" s="175">
        <f t="shared" si="102"/>
        <v>0.87222222222222223</v>
      </c>
    </row>
    <row r="58" spans="1:32" x14ac:dyDescent="0.25">
      <c r="A58" s="977" t="s">
        <v>168</v>
      </c>
      <c r="B58" s="978">
        <v>132</v>
      </c>
      <c r="C58" s="908">
        <v>145</v>
      </c>
      <c r="D58" s="1008">
        <f t="shared" si="82"/>
        <v>1.0984848484848484</v>
      </c>
      <c r="E58" s="1375">
        <v>140</v>
      </c>
      <c r="F58" s="1008">
        <f t="shared" si="83"/>
        <v>1.0606060606060606</v>
      </c>
      <c r="G58" s="908">
        <v>200</v>
      </c>
      <c r="H58" s="979">
        <f t="shared" si="84"/>
        <v>1.5151515151515151</v>
      </c>
      <c r="I58" s="908">
        <v>132</v>
      </c>
      <c r="J58" s="979">
        <f t="shared" si="85"/>
        <v>1</v>
      </c>
      <c r="K58" s="1014">
        <v>164</v>
      </c>
      <c r="L58" s="979">
        <f t="shared" si="86"/>
        <v>1.2424242424242424</v>
      </c>
      <c r="M58" s="980">
        <f t="shared" si="96"/>
        <v>496</v>
      </c>
      <c r="N58" s="981">
        <f t="shared" si="97"/>
        <v>1.2525252525252526</v>
      </c>
      <c r="O58" s="908">
        <v>132</v>
      </c>
      <c r="P58" s="979">
        <f t="shared" si="87"/>
        <v>1</v>
      </c>
      <c r="Q58" s="908">
        <v>183</v>
      </c>
      <c r="R58" s="979">
        <f t="shared" si="88"/>
        <v>1.3863636363636365</v>
      </c>
      <c r="S58" s="908">
        <v>168</v>
      </c>
      <c r="T58" s="979">
        <f t="shared" si="89"/>
        <v>1.2727272727272727</v>
      </c>
      <c r="U58" s="980">
        <f t="shared" si="90"/>
        <v>483</v>
      </c>
      <c r="V58" s="981">
        <f t="shared" si="91"/>
        <v>1.2196969696969697</v>
      </c>
      <c r="W58" s="890">
        <v>2</v>
      </c>
      <c r="X58" s="70">
        <f t="shared" si="98"/>
        <v>1.5151515151515152E-2</v>
      </c>
      <c r="Y58" s="890">
        <v>114</v>
      </c>
      <c r="Z58" s="70">
        <f t="shared" si="99"/>
        <v>0.86363636363636365</v>
      </c>
      <c r="AA58" s="890">
        <v>132</v>
      </c>
      <c r="AB58" s="70">
        <f t="shared" si="100"/>
        <v>1</v>
      </c>
      <c r="AC58" s="908">
        <v>156</v>
      </c>
      <c r="AD58" s="979">
        <f t="shared" si="94"/>
        <v>1.1818181818181819</v>
      </c>
      <c r="AE58" s="101">
        <f t="shared" si="101"/>
        <v>248</v>
      </c>
      <c r="AF58" s="175">
        <f t="shared" si="102"/>
        <v>0.6262626262626263</v>
      </c>
    </row>
    <row r="59" spans="1:32" x14ac:dyDescent="0.25">
      <c r="A59" s="982" t="s">
        <v>169</v>
      </c>
      <c r="B59" s="983">
        <v>176</v>
      </c>
      <c r="C59" s="1376">
        <v>176</v>
      </c>
      <c r="D59" s="1377">
        <f t="shared" si="82"/>
        <v>1</v>
      </c>
      <c r="E59" s="1376">
        <v>162</v>
      </c>
      <c r="F59" s="1377">
        <f t="shared" si="83"/>
        <v>0.92045454545454541</v>
      </c>
      <c r="G59" s="984">
        <v>176</v>
      </c>
      <c r="H59" s="985">
        <f t="shared" si="84"/>
        <v>1</v>
      </c>
      <c r="I59" s="984">
        <v>152</v>
      </c>
      <c r="J59" s="985">
        <f t="shared" si="85"/>
        <v>0.86363636363636365</v>
      </c>
      <c r="K59" s="1015">
        <v>179</v>
      </c>
      <c r="L59" s="985">
        <f t="shared" si="86"/>
        <v>1.0170454545454546</v>
      </c>
      <c r="M59" s="986">
        <f t="shared" si="96"/>
        <v>507</v>
      </c>
      <c r="N59" s="987">
        <f t="shared" si="97"/>
        <v>0.96022727272727271</v>
      </c>
      <c r="O59" s="984">
        <v>176</v>
      </c>
      <c r="P59" s="985">
        <f t="shared" si="87"/>
        <v>1</v>
      </c>
      <c r="Q59" s="984">
        <v>192</v>
      </c>
      <c r="R59" s="985">
        <f t="shared" si="88"/>
        <v>1.0909090909090908</v>
      </c>
      <c r="S59" s="984">
        <v>150</v>
      </c>
      <c r="T59" s="985">
        <f t="shared" si="89"/>
        <v>0.85227272727272729</v>
      </c>
      <c r="U59" s="986">
        <f t="shared" si="90"/>
        <v>518</v>
      </c>
      <c r="V59" s="987">
        <f t="shared" si="91"/>
        <v>0.98106060606060608</v>
      </c>
      <c r="W59" s="890">
        <v>178</v>
      </c>
      <c r="X59" s="70">
        <f t="shared" si="98"/>
        <v>1.0113636363636365</v>
      </c>
      <c r="Y59" s="890">
        <v>136</v>
      </c>
      <c r="Z59" s="70">
        <f t="shared" si="99"/>
        <v>0.77272727272727271</v>
      </c>
      <c r="AA59" s="890">
        <v>69</v>
      </c>
      <c r="AB59" s="70">
        <f t="shared" si="100"/>
        <v>0.39204545454545453</v>
      </c>
      <c r="AC59" s="1326">
        <v>218</v>
      </c>
      <c r="AD59" s="1327">
        <f t="shared" si="94"/>
        <v>1.2386363636363635</v>
      </c>
      <c r="AE59" s="101">
        <f t="shared" si="101"/>
        <v>383</v>
      </c>
      <c r="AF59" s="175">
        <f t="shared" si="102"/>
        <v>0.72537878787878785</v>
      </c>
    </row>
    <row r="60" spans="1:32" ht="15.75" thickBot="1" x14ac:dyDescent="0.3">
      <c r="A60" s="1094" t="s">
        <v>472</v>
      </c>
      <c r="B60" s="1095">
        <v>0</v>
      </c>
      <c r="C60" s="1378">
        <v>854</v>
      </c>
      <c r="D60" s="1379" t="e">
        <f t="shared" si="82"/>
        <v>#DIV/0!</v>
      </c>
      <c r="E60" s="1378">
        <v>620</v>
      </c>
      <c r="F60" s="1379" t="e">
        <f t="shared" si="83"/>
        <v>#DIV/0!</v>
      </c>
      <c r="G60" s="1096">
        <v>820</v>
      </c>
      <c r="H60" s="1097" t="e">
        <f t="shared" ref="H60" si="103">G60/$B60</f>
        <v>#DIV/0!</v>
      </c>
      <c r="I60" s="1096">
        <v>480</v>
      </c>
      <c r="J60" s="1097" t="e">
        <f t="shared" ref="J60" si="104">I60/$B60</f>
        <v>#DIV/0!</v>
      </c>
      <c r="K60" s="1098">
        <v>455</v>
      </c>
      <c r="L60" s="1097" t="e">
        <f t="shared" ref="L60" si="105">K60/$B60</f>
        <v>#DIV/0!</v>
      </c>
      <c r="M60" s="1099">
        <f t="shared" ref="M60" si="106">SUM(G60,I60,K60)</f>
        <v>1755</v>
      </c>
      <c r="N60" s="1100" t="e">
        <f t="shared" ref="N60" si="107">M60/($B60*3)</f>
        <v>#DIV/0!</v>
      </c>
      <c r="O60" s="1096">
        <v>870</v>
      </c>
      <c r="P60" s="1097" t="e">
        <f t="shared" ref="P60" si="108">O60/$B60</f>
        <v>#DIV/0!</v>
      </c>
      <c r="Q60" s="1096">
        <v>290</v>
      </c>
      <c r="R60" s="1097" t="e">
        <f t="shared" ref="R60" si="109">Q60/$B60</f>
        <v>#DIV/0!</v>
      </c>
      <c r="S60" s="1096">
        <v>1206</v>
      </c>
      <c r="T60" s="1097" t="e">
        <f t="shared" ref="T60" si="110">S60/$B60</f>
        <v>#DIV/0!</v>
      </c>
      <c r="U60" s="1099">
        <f t="shared" si="90"/>
        <v>2366</v>
      </c>
      <c r="V60" s="1100" t="e">
        <f t="shared" si="91"/>
        <v>#DIV/0!</v>
      </c>
      <c r="W60" s="890">
        <v>343</v>
      </c>
      <c r="X60" s="70" t="e">
        <f t="shared" si="98"/>
        <v>#DIV/0!</v>
      </c>
      <c r="Y60" s="890">
        <v>24</v>
      </c>
      <c r="Z60" s="70" t="e">
        <f t="shared" si="99"/>
        <v>#DIV/0!</v>
      </c>
      <c r="AA60" s="890">
        <v>419</v>
      </c>
      <c r="AB60" s="70" t="e">
        <f t="shared" si="100"/>
        <v>#DIV/0!</v>
      </c>
      <c r="AC60" s="1328">
        <v>844</v>
      </c>
      <c r="AD60" s="1329" t="e">
        <f t="shared" si="94"/>
        <v>#DIV/0!</v>
      </c>
      <c r="AE60" s="1031">
        <f t="shared" si="101"/>
        <v>786</v>
      </c>
      <c r="AF60" s="1033" t="e">
        <f t="shared" si="102"/>
        <v>#DIV/0!</v>
      </c>
    </row>
    <row r="61" spans="1:32" ht="15.75" thickBot="1" x14ac:dyDescent="0.3">
      <c r="A61" s="736" t="s">
        <v>7</v>
      </c>
      <c r="B61" s="737">
        <f>SUM(B53:B60)</f>
        <v>1068</v>
      </c>
      <c r="C61" s="1293">
        <f t="shared" ref="C61" si="111">SUM(C53:C59)</f>
        <v>1073</v>
      </c>
      <c r="D61" s="1368">
        <f t="shared" si="82"/>
        <v>1.0046816479400749</v>
      </c>
      <c r="E61" s="1293">
        <f t="shared" ref="E61" si="112">SUM(E53:E59)</f>
        <v>914</v>
      </c>
      <c r="F61" s="1368">
        <f t="shared" si="83"/>
        <v>0.85580524344569286</v>
      </c>
      <c r="G61" s="514">
        <f>SUM(G53:G60)</f>
        <v>2025</v>
      </c>
      <c r="H61" s="1101">
        <f t="shared" si="84"/>
        <v>1.896067415730337</v>
      </c>
      <c r="I61" s="514">
        <f>SUM(I53:I60)</f>
        <v>1537</v>
      </c>
      <c r="J61" s="1101">
        <f t="shared" si="85"/>
        <v>1.4391385767790261</v>
      </c>
      <c r="K61" s="1081">
        <f>SUM(K53:K60)</f>
        <v>1612</v>
      </c>
      <c r="L61" s="1101">
        <f t="shared" si="86"/>
        <v>1.5093632958801497</v>
      </c>
      <c r="M61" s="739">
        <f t="shared" si="96"/>
        <v>5174</v>
      </c>
      <c r="N61" s="1102">
        <f t="shared" si="97"/>
        <v>1.6148564294631711</v>
      </c>
      <c r="O61" s="514">
        <f>SUM(O53:O60)</f>
        <v>1992</v>
      </c>
      <c r="P61" s="1101">
        <f t="shared" si="87"/>
        <v>1.8651685393258426</v>
      </c>
      <c r="Q61" s="514">
        <f>SUM(Q53:Q60)</f>
        <v>1442</v>
      </c>
      <c r="R61" s="1101">
        <f t="shared" si="88"/>
        <v>1.3501872659176031</v>
      </c>
      <c r="S61" s="514">
        <f>SUM(S53:S60)</f>
        <v>2328</v>
      </c>
      <c r="T61" s="1101">
        <f t="shared" si="89"/>
        <v>2.1797752808988764</v>
      </c>
      <c r="U61" s="739">
        <f t="shared" si="90"/>
        <v>5762</v>
      </c>
      <c r="V61" s="1102">
        <f t="shared" si="91"/>
        <v>1.7983770287141074</v>
      </c>
      <c r="W61" s="514">
        <f>SUM(W53:W60)</f>
        <v>1189</v>
      </c>
      <c r="X61" s="738">
        <f t="shared" ref="X61" si="113">W61/$B61</f>
        <v>1.1132958801498127</v>
      </c>
      <c r="Y61" s="514">
        <f>SUM(Y53:Y60)</f>
        <v>1016</v>
      </c>
      <c r="Z61" s="738">
        <f t="shared" ref="Z61" si="114">Y61/$B61</f>
        <v>0.95131086142322097</v>
      </c>
      <c r="AA61" s="514">
        <f>SUM(AA53:AA60)</f>
        <v>1355</v>
      </c>
      <c r="AB61" s="738">
        <f t="shared" ref="AB61" si="115">AA61/$B61</f>
        <v>1.2687265917602997</v>
      </c>
      <c r="AC61" s="1293">
        <f>SUM(AC53:AC60)</f>
        <v>1996</v>
      </c>
      <c r="AD61" s="1101">
        <f t="shared" si="94"/>
        <v>1.8689138576779025</v>
      </c>
      <c r="AE61" s="1082">
        <f t="shared" si="101"/>
        <v>3560</v>
      </c>
      <c r="AF61" s="1010">
        <f t="shared" si="102"/>
        <v>1.1111111111111112</v>
      </c>
    </row>
  </sheetData>
  <mergeCells count="5">
    <mergeCell ref="A2:Q2"/>
    <mergeCell ref="A3:Q3"/>
    <mergeCell ref="A34:AB34"/>
    <mergeCell ref="A5:AF5"/>
    <mergeCell ref="A51:AF51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2:AF28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7.1406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85546875" hidden="1" customWidth="1"/>
    <col min="14" max="14" width="8.4257812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8.4257812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855468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0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0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0" ht="15.75" hidden="1" x14ac:dyDescent="0.25">
      <c r="A5" s="1402" t="s">
        <v>528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295"/>
      <c r="AD5" s="1295"/>
    </row>
    <row r="6" spans="1:30" ht="24.75" hidden="1" thickBot="1" x14ac:dyDescent="0.3">
      <c r="A6" s="14" t="s">
        <v>14</v>
      </c>
      <c r="B6" s="12" t="s">
        <v>15</v>
      </c>
      <c r="C6" s="1380" t="s">
        <v>203</v>
      </c>
      <c r="D6" s="1381" t="s">
        <v>1</v>
      </c>
      <c r="E6" s="1380" t="s">
        <v>204</v>
      </c>
      <c r="F6" s="1381" t="s">
        <v>1</v>
      </c>
      <c r="G6" s="14" t="s">
        <v>2</v>
      </c>
      <c r="H6" s="15" t="s">
        <v>1</v>
      </c>
      <c r="I6" s="14" t="s">
        <v>3</v>
      </c>
      <c r="J6" s="15" t="s">
        <v>1</v>
      </c>
      <c r="K6" s="14" t="s">
        <v>4</v>
      </c>
      <c r="L6" s="15" t="s">
        <v>1</v>
      </c>
      <c r="M6" s="138" t="s">
        <v>206</v>
      </c>
      <c r="N6" s="13" t="s">
        <v>205</v>
      </c>
      <c r="O6" s="14" t="s">
        <v>5</v>
      </c>
      <c r="P6" s="15" t="s">
        <v>1</v>
      </c>
      <c r="Q6" s="14" t="s">
        <v>203</v>
      </c>
      <c r="R6" s="15" t="s">
        <v>1</v>
      </c>
      <c r="S6" s="14" t="s">
        <v>204</v>
      </c>
      <c r="T6" s="15" t="s">
        <v>1</v>
      </c>
      <c r="U6" s="117"/>
      <c r="V6" s="117"/>
      <c r="W6" s="117"/>
      <c r="X6" s="117"/>
      <c r="Y6" s="117"/>
      <c r="Z6" s="117"/>
      <c r="AA6" s="138" t="s">
        <v>206</v>
      </c>
      <c r="AB6" s="13" t="s">
        <v>205</v>
      </c>
      <c r="AC6" s="1284" t="s">
        <v>2</v>
      </c>
      <c r="AD6" s="1280" t="s">
        <v>1</v>
      </c>
    </row>
    <row r="7" spans="1:30" hidden="1" x14ac:dyDescent="0.25">
      <c r="A7" s="9" t="s">
        <v>80</v>
      </c>
      <c r="B7" s="10">
        <v>20</v>
      </c>
      <c r="C7" s="890"/>
      <c r="D7" s="1053">
        <f t="shared" ref="D7:D15" si="0">C7/$B7</f>
        <v>0</v>
      </c>
      <c r="E7" s="890"/>
      <c r="F7" s="1053">
        <f t="shared" ref="F7:F15" si="1">E7/$B7</f>
        <v>0</v>
      </c>
      <c r="G7" s="11"/>
      <c r="H7" s="19">
        <f t="shared" ref="H7:H15" si="2">G7/$B7</f>
        <v>0</v>
      </c>
      <c r="I7" s="11"/>
      <c r="J7" s="19">
        <f t="shared" ref="J7:J15" si="3">I7/$B7</f>
        <v>0</v>
      </c>
      <c r="K7" s="11"/>
      <c r="L7" s="19">
        <f t="shared" ref="L7:L15" si="4">K7/$B7</f>
        <v>0</v>
      </c>
      <c r="M7" s="101">
        <f t="shared" ref="M7:M15" si="5">SUM(G7,I7,K7)</f>
        <v>0</v>
      </c>
      <c r="N7" s="175">
        <f t="shared" ref="N7:N15" si="6">M7/($B7*3)</f>
        <v>0</v>
      </c>
      <c r="O7" s="11"/>
      <c r="P7" s="19">
        <f t="shared" ref="P7:P15" si="7">O7/$B7</f>
        <v>0</v>
      </c>
      <c r="Q7" s="11"/>
      <c r="R7" s="19">
        <f t="shared" ref="R7:R15" si="8">Q7/$B7</f>
        <v>0</v>
      </c>
      <c r="S7" s="11"/>
      <c r="T7" s="19">
        <f t="shared" ref="T7:T15" si="9">S7/$B7</f>
        <v>0</v>
      </c>
      <c r="U7" s="1053"/>
      <c r="V7" s="1053"/>
      <c r="W7" s="1053"/>
      <c r="X7" s="1053"/>
      <c r="Y7" s="1053"/>
      <c r="Z7" s="1053"/>
      <c r="AA7" s="101">
        <f t="shared" ref="AA7:AA15" si="10">SUM(O7,Q7,S7)</f>
        <v>0</v>
      </c>
      <c r="AB7" s="175">
        <f t="shared" ref="AB7:AB15" si="11">AA7/($B7*3)</f>
        <v>0</v>
      </c>
      <c r="AC7" s="890"/>
      <c r="AD7" s="1053">
        <f t="shared" ref="AD7:AD15" si="12">AC7/$B7</f>
        <v>0</v>
      </c>
    </row>
    <row r="8" spans="1:30" hidden="1" x14ac:dyDescent="0.25">
      <c r="A8" s="9" t="s">
        <v>81</v>
      </c>
      <c r="B8" s="5">
        <v>6</v>
      </c>
      <c r="C8" s="1382"/>
      <c r="D8" s="1383">
        <f t="shared" si="0"/>
        <v>0</v>
      </c>
      <c r="E8" s="1382"/>
      <c r="F8" s="1383">
        <f t="shared" si="1"/>
        <v>0</v>
      </c>
      <c r="G8" s="4"/>
      <c r="H8" s="20">
        <f t="shared" si="2"/>
        <v>0</v>
      </c>
      <c r="I8" s="4"/>
      <c r="J8" s="20">
        <f t="shared" si="3"/>
        <v>0</v>
      </c>
      <c r="K8" s="4"/>
      <c r="L8" s="20">
        <f t="shared" si="4"/>
        <v>0</v>
      </c>
      <c r="M8" s="103">
        <f t="shared" si="5"/>
        <v>0</v>
      </c>
      <c r="N8" s="275">
        <f t="shared" si="6"/>
        <v>0</v>
      </c>
      <c r="O8" s="4"/>
      <c r="P8" s="20">
        <f t="shared" si="7"/>
        <v>0</v>
      </c>
      <c r="Q8" s="4"/>
      <c r="R8" s="20">
        <f t="shared" si="8"/>
        <v>0</v>
      </c>
      <c r="S8" s="4"/>
      <c r="T8" s="20">
        <f t="shared" si="9"/>
        <v>0</v>
      </c>
      <c r="U8" s="1054"/>
      <c r="V8" s="1054"/>
      <c r="W8" s="1054"/>
      <c r="X8" s="1054"/>
      <c r="Y8" s="1054"/>
      <c r="Z8" s="1054"/>
      <c r="AA8" s="103">
        <f t="shared" si="10"/>
        <v>0</v>
      </c>
      <c r="AB8" s="275">
        <f t="shared" si="11"/>
        <v>0</v>
      </c>
      <c r="AC8" s="1285"/>
      <c r="AD8" s="1291">
        <f t="shared" si="12"/>
        <v>0</v>
      </c>
    </row>
    <row r="9" spans="1:30" hidden="1" x14ac:dyDescent="0.25">
      <c r="A9" s="9" t="s">
        <v>82</v>
      </c>
      <c r="B9" s="5">
        <v>14</v>
      </c>
      <c r="C9" s="1382"/>
      <c r="D9" s="1383">
        <f t="shared" si="0"/>
        <v>0</v>
      </c>
      <c r="E9" s="1382"/>
      <c r="F9" s="1383">
        <f t="shared" si="1"/>
        <v>0</v>
      </c>
      <c r="G9" s="4"/>
      <c r="H9" s="20">
        <f t="shared" si="2"/>
        <v>0</v>
      </c>
      <c r="I9" s="4"/>
      <c r="J9" s="20">
        <f t="shared" si="3"/>
        <v>0</v>
      </c>
      <c r="K9" s="4"/>
      <c r="L9" s="20">
        <f t="shared" si="4"/>
        <v>0</v>
      </c>
      <c r="M9" s="103">
        <f t="shared" si="5"/>
        <v>0</v>
      </c>
      <c r="N9" s="275">
        <f t="shared" si="6"/>
        <v>0</v>
      </c>
      <c r="O9" s="4"/>
      <c r="P9" s="20">
        <f t="shared" si="7"/>
        <v>0</v>
      </c>
      <c r="Q9" s="4"/>
      <c r="R9" s="20">
        <f t="shared" si="8"/>
        <v>0</v>
      </c>
      <c r="S9" s="4"/>
      <c r="T9" s="20">
        <f t="shared" si="9"/>
        <v>0</v>
      </c>
      <c r="U9" s="1054"/>
      <c r="V9" s="1054"/>
      <c r="W9" s="1054"/>
      <c r="X9" s="1054"/>
      <c r="Y9" s="1054"/>
      <c r="Z9" s="1054"/>
      <c r="AA9" s="103">
        <f t="shared" si="10"/>
        <v>0</v>
      </c>
      <c r="AB9" s="275">
        <f t="shared" si="11"/>
        <v>0</v>
      </c>
      <c r="AC9" s="1285"/>
      <c r="AD9" s="1291">
        <f t="shared" si="12"/>
        <v>0</v>
      </c>
    </row>
    <row r="10" spans="1:30" hidden="1" x14ac:dyDescent="0.25">
      <c r="A10" s="9" t="s">
        <v>84</v>
      </c>
      <c r="B10" s="5">
        <v>1</v>
      </c>
      <c r="C10" s="1382"/>
      <c r="D10" s="1383">
        <f t="shared" si="0"/>
        <v>0</v>
      </c>
      <c r="E10" s="1382"/>
      <c r="F10" s="1383">
        <f t="shared" si="1"/>
        <v>0</v>
      </c>
      <c r="G10" s="4"/>
      <c r="H10" s="20">
        <f t="shared" si="2"/>
        <v>0</v>
      </c>
      <c r="I10" s="4"/>
      <c r="J10" s="20">
        <f t="shared" si="3"/>
        <v>0</v>
      </c>
      <c r="K10" s="4"/>
      <c r="L10" s="20">
        <f t="shared" si="4"/>
        <v>0</v>
      </c>
      <c r="M10" s="103">
        <f t="shared" si="5"/>
        <v>0</v>
      </c>
      <c r="N10" s="275">
        <f t="shared" si="6"/>
        <v>0</v>
      </c>
      <c r="O10" s="4"/>
      <c r="P10" s="20">
        <f t="shared" si="7"/>
        <v>0</v>
      </c>
      <c r="Q10" s="4"/>
      <c r="R10" s="20">
        <f t="shared" si="8"/>
        <v>0</v>
      </c>
      <c r="S10" s="4"/>
      <c r="T10" s="20">
        <f t="shared" si="9"/>
        <v>0</v>
      </c>
      <c r="U10" s="1054"/>
      <c r="V10" s="1054"/>
      <c r="W10" s="1054"/>
      <c r="X10" s="1054"/>
      <c r="Y10" s="1054"/>
      <c r="Z10" s="1054"/>
      <c r="AA10" s="103">
        <f t="shared" si="10"/>
        <v>0</v>
      </c>
      <c r="AB10" s="275">
        <f t="shared" si="11"/>
        <v>0</v>
      </c>
      <c r="AC10" s="1285"/>
      <c r="AD10" s="1291">
        <f t="shared" si="12"/>
        <v>0</v>
      </c>
    </row>
    <row r="11" spans="1:30" hidden="1" x14ac:dyDescent="0.25">
      <c r="A11" s="2" t="s">
        <v>83</v>
      </c>
      <c r="B11" s="5">
        <v>7</v>
      </c>
      <c r="C11" s="1382"/>
      <c r="D11" s="1383">
        <f t="shared" si="0"/>
        <v>0</v>
      </c>
      <c r="E11" s="1382"/>
      <c r="F11" s="1383">
        <f t="shared" si="1"/>
        <v>0</v>
      </c>
      <c r="G11" s="4"/>
      <c r="H11" s="20">
        <f t="shared" si="2"/>
        <v>0</v>
      </c>
      <c r="I11" s="4"/>
      <c r="J11" s="20">
        <f t="shared" si="3"/>
        <v>0</v>
      </c>
      <c r="K11" s="4"/>
      <c r="L11" s="20">
        <f t="shared" si="4"/>
        <v>0</v>
      </c>
      <c r="M11" s="103">
        <f t="shared" si="5"/>
        <v>0</v>
      </c>
      <c r="N11" s="275">
        <f t="shared" si="6"/>
        <v>0</v>
      </c>
      <c r="O11" s="4"/>
      <c r="P11" s="20">
        <f t="shared" si="7"/>
        <v>0</v>
      </c>
      <c r="Q11" s="4"/>
      <c r="R11" s="20">
        <f t="shared" si="8"/>
        <v>0</v>
      </c>
      <c r="S11" s="4"/>
      <c r="T11" s="20">
        <f t="shared" si="9"/>
        <v>0</v>
      </c>
      <c r="U11" s="1054"/>
      <c r="V11" s="1054"/>
      <c r="W11" s="1054"/>
      <c r="X11" s="1054"/>
      <c r="Y11" s="1054"/>
      <c r="Z11" s="1054"/>
      <c r="AA11" s="103">
        <f t="shared" si="10"/>
        <v>0</v>
      </c>
      <c r="AB11" s="275">
        <f t="shared" si="11"/>
        <v>0</v>
      </c>
      <c r="AC11" s="1285"/>
      <c r="AD11" s="1291">
        <f t="shared" si="12"/>
        <v>0</v>
      </c>
    </row>
    <row r="12" spans="1:30" hidden="1" x14ac:dyDescent="0.25">
      <c r="A12" s="2" t="s">
        <v>61</v>
      </c>
      <c r="B12" s="5">
        <v>14</v>
      </c>
      <c r="C12" s="1382"/>
      <c r="D12" s="1383">
        <f t="shared" si="0"/>
        <v>0</v>
      </c>
      <c r="E12" s="1382"/>
      <c r="F12" s="1383">
        <f t="shared" si="1"/>
        <v>0</v>
      </c>
      <c r="G12" s="4"/>
      <c r="H12" s="20">
        <f t="shared" si="2"/>
        <v>0</v>
      </c>
      <c r="I12" s="4"/>
      <c r="J12" s="20">
        <f t="shared" si="3"/>
        <v>0</v>
      </c>
      <c r="K12" s="4"/>
      <c r="L12" s="20">
        <f t="shared" si="4"/>
        <v>0</v>
      </c>
      <c r="M12" s="103">
        <f t="shared" si="5"/>
        <v>0</v>
      </c>
      <c r="N12" s="275">
        <f t="shared" si="6"/>
        <v>0</v>
      </c>
      <c r="O12" s="4"/>
      <c r="P12" s="20">
        <f t="shared" si="7"/>
        <v>0</v>
      </c>
      <c r="Q12" s="4"/>
      <c r="R12" s="20">
        <f t="shared" si="8"/>
        <v>0</v>
      </c>
      <c r="S12" s="4"/>
      <c r="T12" s="20">
        <f t="shared" si="9"/>
        <v>0</v>
      </c>
      <c r="U12" s="1054"/>
      <c r="V12" s="1054"/>
      <c r="W12" s="1054"/>
      <c r="X12" s="1054"/>
      <c r="Y12" s="1054"/>
      <c r="Z12" s="1054"/>
      <c r="AA12" s="103">
        <f t="shared" si="10"/>
        <v>0</v>
      </c>
      <c r="AB12" s="275">
        <f t="shared" si="11"/>
        <v>0</v>
      </c>
      <c r="AC12" s="1285"/>
      <c r="AD12" s="1291">
        <f t="shared" si="12"/>
        <v>0</v>
      </c>
    </row>
    <row r="13" spans="1:30" hidden="1" x14ac:dyDescent="0.25">
      <c r="A13" s="2" t="s">
        <v>62</v>
      </c>
      <c r="B13" s="5">
        <v>14</v>
      </c>
      <c r="C13" s="1382"/>
      <c r="D13" s="1383">
        <f t="shared" si="0"/>
        <v>0</v>
      </c>
      <c r="E13" s="1382"/>
      <c r="F13" s="1383">
        <f t="shared" si="1"/>
        <v>0</v>
      </c>
      <c r="G13" s="4"/>
      <c r="H13" s="20">
        <f t="shared" si="2"/>
        <v>0</v>
      </c>
      <c r="I13" s="4"/>
      <c r="J13" s="20">
        <f t="shared" si="3"/>
        <v>0</v>
      </c>
      <c r="K13" s="4"/>
      <c r="L13" s="20">
        <f t="shared" si="4"/>
        <v>0</v>
      </c>
      <c r="M13" s="103">
        <f t="shared" si="5"/>
        <v>0</v>
      </c>
      <c r="N13" s="275">
        <f t="shared" si="6"/>
        <v>0</v>
      </c>
      <c r="O13" s="4"/>
      <c r="P13" s="20">
        <f t="shared" si="7"/>
        <v>0</v>
      </c>
      <c r="Q13" s="4"/>
      <c r="R13" s="20">
        <f t="shared" si="8"/>
        <v>0</v>
      </c>
      <c r="S13" s="4"/>
      <c r="T13" s="20">
        <f t="shared" si="9"/>
        <v>0</v>
      </c>
      <c r="U13" s="1054"/>
      <c r="V13" s="1054"/>
      <c r="W13" s="1054"/>
      <c r="X13" s="1054"/>
      <c r="Y13" s="1054"/>
      <c r="Z13" s="1054"/>
      <c r="AA13" s="103">
        <f t="shared" si="10"/>
        <v>0</v>
      </c>
      <c r="AB13" s="275">
        <f t="shared" si="11"/>
        <v>0</v>
      </c>
      <c r="AC13" s="1285"/>
      <c r="AD13" s="1291">
        <f t="shared" si="12"/>
        <v>0</v>
      </c>
    </row>
    <row r="14" spans="1:30" ht="15.75" hidden="1" thickBot="1" x14ac:dyDescent="0.3">
      <c r="A14" s="16" t="s">
        <v>79</v>
      </c>
      <c r="B14" s="17">
        <v>1</v>
      </c>
      <c r="C14" s="1384"/>
      <c r="D14" s="1385">
        <f t="shared" si="0"/>
        <v>0</v>
      </c>
      <c r="E14" s="1384"/>
      <c r="F14" s="1385">
        <f t="shared" si="1"/>
        <v>0</v>
      </c>
      <c r="G14" s="18"/>
      <c r="H14" s="21">
        <f t="shared" si="2"/>
        <v>0</v>
      </c>
      <c r="I14" s="18"/>
      <c r="J14" s="21">
        <f t="shared" si="3"/>
        <v>0</v>
      </c>
      <c r="K14" s="18"/>
      <c r="L14" s="21">
        <f t="shared" si="4"/>
        <v>0</v>
      </c>
      <c r="M14" s="104">
        <f t="shared" si="5"/>
        <v>0</v>
      </c>
      <c r="N14" s="276">
        <f t="shared" si="6"/>
        <v>0</v>
      </c>
      <c r="O14" s="18"/>
      <c r="P14" s="21">
        <f t="shared" si="7"/>
        <v>0</v>
      </c>
      <c r="Q14" s="18"/>
      <c r="R14" s="21">
        <f t="shared" si="8"/>
        <v>0</v>
      </c>
      <c r="S14" s="18"/>
      <c r="T14" s="21">
        <f t="shared" si="9"/>
        <v>0</v>
      </c>
      <c r="U14" s="1057"/>
      <c r="V14" s="1057"/>
      <c r="W14" s="1057"/>
      <c r="X14" s="1057"/>
      <c r="Y14" s="1057"/>
      <c r="Z14" s="1057"/>
      <c r="AA14" s="104">
        <f t="shared" si="10"/>
        <v>0</v>
      </c>
      <c r="AB14" s="276">
        <f t="shared" si="11"/>
        <v>0</v>
      </c>
      <c r="AC14" s="1296"/>
      <c r="AD14" s="1297">
        <f t="shared" si="12"/>
        <v>0</v>
      </c>
    </row>
    <row r="15" spans="1:30" ht="15.75" hidden="1" thickBot="1" x14ac:dyDescent="0.3">
      <c r="A15" s="6" t="s">
        <v>7</v>
      </c>
      <c r="B15" s="7">
        <f>SUM(B7:B14)</f>
        <v>77</v>
      </c>
      <c r="C15" s="8">
        <f t="shared" ref="C15" si="13">SUM(C7:C14)</f>
        <v>0</v>
      </c>
      <c r="D15" s="1029">
        <f t="shared" si="0"/>
        <v>0</v>
      </c>
      <c r="E15" s="8">
        <f t="shared" ref="E15" si="14">SUM(E7:E14)</f>
        <v>0</v>
      </c>
      <c r="F15" s="1029">
        <f t="shared" si="1"/>
        <v>0</v>
      </c>
      <c r="G15" s="8">
        <f>SUM(G7:G14)</f>
        <v>0</v>
      </c>
      <c r="H15" s="22">
        <f t="shared" si="2"/>
        <v>0</v>
      </c>
      <c r="I15" s="8">
        <f>SUM(I7:I14)</f>
        <v>0</v>
      </c>
      <c r="J15" s="22">
        <f t="shared" si="3"/>
        <v>0</v>
      </c>
      <c r="K15" s="8">
        <f>SUM(K7:K14)</f>
        <v>0</v>
      </c>
      <c r="L15" s="22">
        <f t="shared" si="4"/>
        <v>0</v>
      </c>
      <c r="M15" s="106">
        <f t="shared" si="5"/>
        <v>0</v>
      </c>
      <c r="N15" s="842">
        <f t="shared" si="6"/>
        <v>0</v>
      </c>
      <c r="O15" s="8">
        <f>SUM(O7:O14)</f>
        <v>0</v>
      </c>
      <c r="P15" s="22">
        <f t="shared" si="7"/>
        <v>0</v>
      </c>
      <c r="Q15" s="8">
        <f t="shared" ref="Q15" si="15">SUM(Q7:Q14)</f>
        <v>0</v>
      </c>
      <c r="R15" s="119">
        <f t="shared" si="8"/>
        <v>0</v>
      </c>
      <c r="S15" s="8">
        <f t="shared" ref="S15" si="16">SUM(S7:S14)</f>
        <v>0</v>
      </c>
      <c r="T15" s="119">
        <f t="shared" si="9"/>
        <v>0</v>
      </c>
      <c r="U15" s="1029"/>
      <c r="V15" s="1029"/>
      <c r="W15" s="1029"/>
      <c r="X15" s="1029"/>
      <c r="Y15" s="1029"/>
      <c r="Z15" s="1029"/>
      <c r="AA15" s="106">
        <f t="shared" si="10"/>
        <v>0</v>
      </c>
      <c r="AB15" s="107">
        <f t="shared" si="11"/>
        <v>0</v>
      </c>
      <c r="AC15" s="8">
        <f>SUM(AC7:AC14)</f>
        <v>0</v>
      </c>
      <c r="AD15" s="1029">
        <f t="shared" si="12"/>
        <v>0</v>
      </c>
    </row>
    <row r="16" spans="1:30" hidden="1" x14ac:dyDescent="0.25"/>
    <row r="17" spans="1:32" hidden="1" x14ac:dyDescent="0.25"/>
    <row r="18" spans="1:32" ht="15.75" x14ac:dyDescent="0.25">
      <c r="A18" s="1402" t="s">
        <v>528</v>
      </c>
      <c r="B18" s="1403"/>
      <c r="C18" s="1403"/>
      <c r="D18" s="1403"/>
      <c r="E18" s="1403"/>
      <c r="F18" s="1403"/>
      <c r="G18" s="1403"/>
      <c r="H18" s="1403"/>
      <c r="I18" s="1403"/>
      <c r="J18" s="1403"/>
      <c r="K18" s="1403"/>
      <c r="L18" s="1403"/>
      <c r="M18" s="1403"/>
      <c r="N18" s="1403"/>
      <c r="O18" s="1403"/>
      <c r="P18" s="1403"/>
      <c r="Q18" s="1403"/>
      <c r="R18" s="1403"/>
      <c r="S18" s="1403"/>
      <c r="T18" s="1403"/>
      <c r="U18" s="1403"/>
      <c r="V18" s="1403"/>
      <c r="W18" s="1403"/>
      <c r="X18" s="1403"/>
      <c r="Y18" s="1403"/>
      <c r="Z18" s="1403"/>
      <c r="AA18" s="1403"/>
      <c r="AB18" s="1403"/>
      <c r="AC18" s="1403"/>
      <c r="AD18" s="1403"/>
      <c r="AE18" s="1403"/>
      <c r="AF18" s="1403"/>
    </row>
    <row r="19" spans="1:32" ht="24.75" thickBot="1" x14ac:dyDescent="0.3">
      <c r="A19" s="14" t="s">
        <v>14</v>
      </c>
      <c r="B19" s="12" t="s">
        <v>172</v>
      </c>
      <c r="C19" s="1334" t="s">
        <v>544</v>
      </c>
      <c r="D19" s="1335" t="s">
        <v>1</v>
      </c>
      <c r="E19" s="1334" t="s">
        <v>545</v>
      </c>
      <c r="F19" s="1381" t="s">
        <v>1</v>
      </c>
      <c r="G19" s="14" t="s">
        <v>495</v>
      </c>
      <c r="H19" s="15" t="s">
        <v>1</v>
      </c>
      <c r="I19" s="14" t="s">
        <v>496</v>
      </c>
      <c r="J19" s="15" t="s">
        <v>1</v>
      </c>
      <c r="K19" s="14" t="s">
        <v>497</v>
      </c>
      <c r="L19" s="15" t="s">
        <v>1</v>
      </c>
      <c r="M19" s="149" t="s">
        <v>440</v>
      </c>
      <c r="N19" s="150" t="s">
        <v>205</v>
      </c>
      <c r="O19" s="14" t="s">
        <v>498</v>
      </c>
      <c r="P19" s="15" t="s">
        <v>1</v>
      </c>
      <c r="Q19" s="14" t="s">
        <v>499</v>
      </c>
      <c r="R19" s="15" t="s">
        <v>1</v>
      </c>
      <c r="S19" s="14" t="s">
        <v>500</v>
      </c>
      <c r="T19" s="15" t="s">
        <v>1</v>
      </c>
      <c r="U19" s="149" t="s">
        <v>440</v>
      </c>
      <c r="V19" s="150" t="s">
        <v>205</v>
      </c>
      <c r="W19" s="14" t="s">
        <v>533</v>
      </c>
      <c r="X19" s="15" t="s">
        <v>1</v>
      </c>
      <c r="Y19" s="14" t="s">
        <v>534</v>
      </c>
      <c r="Z19" s="15" t="s">
        <v>1</v>
      </c>
      <c r="AA19" s="14" t="s">
        <v>535</v>
      </c>
      <c r="AB19" s="15" t="s">
        <v>1</v>
      </c>
      <c r="AC19" s="1284" t="s">
        <v>541</v>
      </c>
      <c r="AD19" s="1280" t="s">
        <v>1</v>
      </c>
      <c r="AE19" s="149" t="s">
        <v>440</v>
      </c>
      <c r="AF19" s="150" t="s">
        <v>205</v>
      </c>
    </row>
    <row r="20" spans="1:32" ht="16.5" hidden="1" thickTop="1" thickBot="1" x14ac:dyDescent="0.3">
      <c r="A20" s="9" t="s">
        <v>188</v>
      </c>
      <c r="B20" s="10">
        <v>40</v>
      </c>
      <c r="C20" s="895"/>
      <c r="D20" s="1053">
        <f t="shared" ref="D20:D22" si="17">C20/$B20</f>
        <v>0</v>
      </c>
      <c r="E20" s="895"/>
      <c r="F20" s="1053">
        <f t="shared" ref="F20:F24" si="18">E20/$B20</f>
        <v>0</v>
      </c>
      <c r="G20" s="4"/>
      <c r="H20" s="19">
        <f t="shared" ref="H20:H22" si="19">G20/$B20</f>
        <v>0</v>
      </c>
      <c r="I20" s="4"/>
      <c r="J20" s="19">
        <f>I20/$B20</f>
        <v>0</v>
      </c>
      <c r="K20" s="4"/>
      <c r="L20" s="19">
        <f t="shared" ref="L20:L24" si="20">K20/$B20</f>
        <v>0</v>
      </c>
      <c r="M20" s="101">
        <f>SUM(G20,I20,K20)</f>
        <v>0</v>
      </c>
      <c r="N20" s="175">
        <f t="shared" ref="N20:N28" si="21">M20/($B20*3)</f>
        <v>0</v>
      </c>
      <c r="O20" s="4"/>
      <c r="P20" s="19">
        <f t="shared" ref="P20:P24" si="22">O20/$B20</f>
        <v>0</v>
      </c>
      <c r="Q20" s="4"/>
      <c r="R20" s="19">
        <f t="shared" ref="R20:R24" si="23">Q20/$B20</f>
        <v>0</v>
      </c>
      <c r="S20" s="910"/>
      <c r="T20" s="19">
        <f t="shared" ref="T20:T24" si="24">S20/$B20</f>
        <v>0</v>
      </c>
      <c r="U20" s="1053"/>
      <c r="V20" s="1053"/>
      <c r="W20" s="1053"/>
      <c r="X20" s="1053"/>
      <c r="Y20" s="1053"/>
      <c r="Z20" s="1053"/>
      <c r="AA20" s="101">
        <f t="shared" ref="AA20:AA24" si="25">SUM(O20,Q20,S20)</f>
        <v>0</v>
      </c>
      <c r="AB20" s="175">
        <f t="shared" ref="AB20:AB24" si="26">AA20/($B20*3)</f>
        <v>0</v>
      </c>
      <c r="AC20" s="1285"/>
      <c r="AD20" s="1053">
        <f t="shared" ref="AD20:AD22" si="27">AC20/$B20</f>
        <v>0</v>
      </c>
    </row>
    <row r="21" spans="1:32" ht="16.5" hidden="1" thickTop="1" thickBot="1" x14ac:dyDescent="0.3">
      <c r="A21" s="9" t="s">
        <v>185</v>
      </c>
      <c r="B21" s="5">
        <v>1</v>
      </c>
      <c r="C21" s="1382"/>
      <c r="D21" s="1383">
        <f t="shared" si="17"/>
        <v>0</v>
      </c>
      <c r="E21" s="1382"/>
      <c r="F21" s="1383">
        <f t="shared" si="18"/>
        <v>0</v>
      </c>
      <c r="G21" s="4"/>
      <c r="H21" s="20">
        <f t="shared" si="19"/>
        <v>0</v>
      </c>
      <c r="I21" s="4"/>
      <c r="J21" s="20">
        <f>I21/$B21</f>
        <v>0</v>
      </c>
      <c r="K21" s="4"/>
      <c r="L21" s="20">
        <f t="shared" si="20"/>
        <v>0</v>
      </c>
      <c r="M21" s="103">
        <f>SUM(G21,I21,K21)</f>
        <v>0</v>
      </c>
      <c r="N21" s="275">
        <f t="shared" si="21"/>
        <v>0</v>
      </c>
      <c r="O21" s="4"/>
      <c r="P21" s="20">
        <f t="shared" si="22"/>
        <v>0</v>
      </c>
      <c r="Q21" s="4"/>
      <c r="R21" s="20">
        <f t="shared" si="23"/>
        <v>0</v>
      </c>
      <c r="S21" s="4"/>
      <c r="T21" s="20">
        <f t="shared" si="24"/>
        <v>0</v>
      </c>
      <c r="U21" s="1054"/>
      <c r="V21" s="1054"/>
      <c r="W21" s="1054"/>
      <c r="X21" s="1054"/>
      <c r="Y21" s="1054"/>
      <c r="Z21" s="1054"/>
      <c r="AA21" s="103">
        <f t="shared" si="25"/>
        <v>0</v>
      </c>
      <c r="AB21" s="275">
        <f t="shared" si="26"/>
        <v>0</v>
      </c>
      <c r="AC21" s="1285"/>
      <c r="AD21" s="1291">
        <f t="shared" si="27"/>
        <v>0</v>
      </c>
    </row>
    <row r="22" spans="1:32" ht="16.5" hidden="1" thickTop="1" thickBot="1" x14ac:dyDescent="0.3">
      <c r="A22" s="100" t="s">
        <v>189</v>
      </c>
      <c r="B22" s="310">
        <v>14</v>
      </c>
      <c r="C22" s="1382"/>
      <c r="D22" s="1383">
        <f t="shared" si="17"/>
        <v>0</v>
      </c>
      <c r="E22" s="1382"/>
      <c r="F22" s="1383">
        <f t="shared" si="18"/>
        <v>0</v>
      </c>
      <c r="G22" s="4"/>
      <c r="H22" s="20">
        <f t="shared" si="19"/>
        <v>0</v>
      </c>
      <c r="I22" s="4"/>
      <c r="J22" s="20">
        <f>I22/$B22</f>
        <v>0</v>
      </c>
      <c r="K22" s="4"/>
      <c r="L22" s="20">
        <f t="shared" si="20"/>
        <v>0</v>
      </c>
      <c r="M22" s="103">
        <f>SUM(G22,I22,K22)</f>
        <v>0</v>
      </c>
      <c r="N22" s="275">
        <f t="shared" si="21"/>
        <v>0</v>
      </c>
      <c r="O22" s="4"/>
      <c r="P22" s="20">
        <f t="shared" si="22"/>
        <v>0</v>
      </c>
      <c r="Q22" s="4"/>
      <c r="R22" s="20">
        <f t="shared" si="23"/>
        <v>0</v>
      </c>
      <c r="S22" s="4"/>
      <c r="T22" s="20">
        <f t="shared" si="24"/>
        <v>0</v>
      </c>
      <c r="U22" s="1054"/>
      <c r="V22" s="1054"/>
      <c r="W22" s="1054"/>
      <c r="X22" s="1054"/>
      <c r="Y22" s="1054"/>
      <c r="Z22" s="1054"/>
      <c r="AA22" s="103">
        <f t="shared" si="25"/>
        <v>0</v>
      </c>
      <c r="AB22" s="275">
        <f t="shared" si="26"/>
        <v>0</v>
      </c>
      <c r="AC22" s="1285"/>
      <c r="AD22" s="1291">
        <f t="shared" si="27"/>
        <v>0</v>
      </c>
    </row>
    <row r="23" spans="1:32" ht="16.5" hidden="1" thickTop="1" thickBot="1" x14ac:dyDescent="0.3">
      <c r="A23" s="2" t="s">
        <v>190</v>
      </c>
      <c r="B23" s="5">
        <v>28</v>
      </c>
      <c r="C23" s="1382"/>
      <c r="D23" s="1383">
        <f>C23/$B23</f>
        <v>0</v>
      </c>
      <c r="E23" s="1382"/>
      <c r="F23" s="1383">
        <f t="shared" si="18"/>
        <v>0</v>
      </c>
      <c r="G23" s="4"/>
      <c r="H23" s="20">
        <f>G23/$B23</f>
        <v>0</v>
      </c>
      <c r="I23" s="4"/>
      <c r="J23" s="20">
        <f>I23/$B23</f>
        <v>0</v>
      </c>
      <c r="K23" s="4"/>
      <c r="L23" s="20">
        <f t="shared" si="20"/>
        <v>0</v>
      </c>
      <c r="M23" s="103">
        <f>SUM(G23,I23,K23)</f>
        <v>0</v>
      </c>
      <c r="N23" s="275">
        <f t="shared" si="21"/>
        <v>0</v>
      </c>
      <c r="O23" s="4"/>
      <c r="P23" s="20">
        <f t="shared" si="22"/>
        <v>0</v>
      </c>
      <c r="Q23" s="4"/>
      <c r="R23" s="20">
        <f>Q23/$B23</f>
        <v>0</v>
      </c>
      <c r="S23" s="4"/>
      <c r="T23" s="20">
        <f t="shared" si="24"/>
        <v>0</v>
      </c>
      <c r="U23" s="1054"/>
      <c r="V23" s="1054"/>
      <c r="W23" s="1054"/>
      <c r="X23" s="1054"/>
      <c r="Y23" s="1054"/>
      <c r="Z23" s="1054"/>
      <c r="AA23" s="103">
        <f t="shared" si="25"/>
        <v>0</v>
      </c>
      <c r="AB23" s="275">
        <f t="shared" si="26"/>
        <v>0</v>
      </c>
      <c r="AC23" s="1285"/>
      <c r="AD23" s="1291">
        <f>AC23/$B23</f>
        <v>0</v>
      </c>
    </row>
    <row r="24" spans="1:32" ht="16.5" hidden="1" thickTop="1" thickBot="1" x14ac:dyDescent="0.3">
      <c r="A24" s="1133" t="s">
        <v>191</v>
      </c>
      <c r="B24" s="17">
        <v>1</v>
      </c>
      <c r="C24" s="4"/>
      <c r="D24" s="1123">
        <f t="shared" ref="D24" si="28">C24/$B24</f>
        <v>0</v>
      </c>
      <c r="E24" s="4"/>
      <c r="F24" s="1123">
        <f t="shared" si="18"/>
        <v>0</v>
      </c>
      <c r="G24" s="4"/>
      <c r="H24" s="1123">
        <f t="shared" ref="H24" si="29">G24/$B24</f>
        <v>0</v>
      </c>
      <c r="I24" s="1124"/>
      <c r="J24" s="1123">
        <f>I24/$B24</f>
        <v>0</v>
      </c>
      <c r="K24" s="1124"/>
      <c r="L24" s="1123">
        <f t="shared" si="20"/>
        <v>0</v>
      </c>
      <c r="M24" s="1125">
        <f>SUM(G24,I24,K24)</f>
        <v>0</v>
      </c>
      <c r="N24" s="1126">
        <f t="shared" si="21"/>
        <v>0</v>
      </c>
      <c r="O24" s="1124"/>
      <c r="P24" s="1123">
        <f t="shared" si="22"/>
        <v>0</v>
      </c>
      <c r="Q24" s="1124"/>
      <c r="R24" s="1123">
        <f t="shared" si="23"/>
        <v>0</v>
      </c>
      <c r="S24" s="1124"/>
      <c r="T24" s="1123">
        <f t="shared" si="24"/>
        <v>0</v>
      </c>
      <c r="U24" s="1123"/>
      <c r="V24" s="1123"/>
      <c r="W24" s="1123"/>
      <c r="X24" s="1123"/>
      <c r="Y24" s="1123"/>
      <c r="Z24" s="1123"/>
      <c r="AA24" s="1125">
        <f t="shared" si="25"/>
        <v>0</v>
      </c>
      <c r="AB24" s="1126">
        <f t="shared" si="26"/>
        <v>0</v>
      </c>
      <c r="AC24" s="1285"/>
      <c r="AD24" s="1292">
        <f>AC24/$B24</f>
        <v>0</v>
      </c>
    </row>
    <row r="25" spans="1:32" ht="16.5" thickTop="1" thickBot="1" x14ac:dyDescent="0.3">
      <c r="A25" s="1134" t="s">
        <v>539</v>
      </c>
      <c r="B25" s="1131" t="s">
        <v>547</v>
      </c>
      <c r="C25" s="1121">
        <v>3431</v>
      </c>
      <c r="D25" s="1127"/>
      <c r="E25" s="1121">
        <v>19518</v>
      </c>
      <c r="F25" s="1127"/>
      <c r="G25" s="1121">
        <v>16064</v>
      </c>
      <c r="H25" s="1127"/>
      <c r="I25" s="1128">
        <v>13951</v>
      </c>
      <c r="J25" s="1127"/>
      <c r="K25" s="1128">
        <v>15298</v>
      </c>
      <c r="L25" s="1127"/>
      <c r="M25" s="1129">
        <f t="shared" ref="M25:M27" si="30">SUM(G25,I25,K25)</f>
        <v>45313</v>
      </c>
      <c r="N25" s="1130" t="e">
        <f t="shared" ref="N25:N27" si="31">M25/($B25*3)</f>
        <v>#VALUE!</v>
      </c>
      <c r="O25" s="1195">
        <v>13801</v>
      </c>
      <c r="P25" s="1127"/>
      <c r="Q25" s="1195">
        <v>12267</v>
      </c>
      <c r="R25" s="1127"/>
      <c r="S25" s="1195">
        <v>14042</v>
      </c>
      <c r="T25" s="1127"/>
      <c r="U25" s="1129">
        <f>SUM(O25,Q25,S25)</f>
        <v>40110</v>
      </c>
      <c r="V25" s="1130" t="e">
        <f>U25/($B25*3)</f>
        <v>#VALUE!</v>
      </c>
      <c r="W25" s="1196">
        <v>13796</v>
      </c>
      <c r="X25" s="1127"/>
      <c r="Y25" s="1196">
        <v>13661</v>
      </c>
      <c r="Z25" s="1127"/>
      <c r="AA25" s="1196">
        <v>12719</v>
      </c>
      <c r="AB25" s="1127"/>
      <c r="AC25" s="1330">
        <v>9445</v>
      </c>
      <c r="AD25" s="1331"/>
      <c r="AE25" s="1129">
        <f>SUM(W25,Y25,AA25)</f>
        <v>40176</v>
      </c>
      <c r="AF25" s="1130" t="e">
        <f t="shared" ref="AF25" si="32">AE25/($B25*3)</f>
        <v>#VALUE!</v>
      </c>
    </row>
    <row r="26" spans="1:32" ht="15.75" thickBot="1" x14ac:dyDescent="0.3">
      <c r="A26" s="1134" t="s">
        <v>502</v>
      </c>
      <c r="B26" s="1131" t="s">
        <v>547</v>
      </c>
      <c r="C26" s="1122">
        <v>47</v>
      </c>
      <c r="D26" s="1127"/>
      <c r="E26" s="1122">
        <v>87</v>
      </c>
      <c r="F26" s="1127"/>
      <c r="G26" s="1122">
        <v>106</v>
      </c>
      <c r="H26" s="1127"/>
      <c r="I26" s="1128">
        <v>117</v>
      </c>
      <c r="J26" s="1127"/>
      <c r="K26" s="1128">
        <v>108</v>
      </c>
      <c r="L26" s="1127"/>
      <c r="M26" s="1129">
        <f t="shared" ref="M26" si="33">SUM(G26,I26,K26)</f>
        <v>331</v>
      </c>
      <c r="N26" s="1130" t="e">
        <f t="shared" ref="N26" si="34">M26/($B26*3)</f>
        <v>#VALUE!</v>
      </c>
      <c r="O26" s="1128">
        <v>114</v>
      </c>
      <c r="P26" s="1127"/>
      <c r="Q26" s="1128">
        <v>115</v>
      </c>
      <c r="R26" s="1127"/>
      <c r="S26" s="1128">
        <v>124</v>
      </c>
      <c r="T26" s="1127"/>
      <c r="U26" s="1129">
        <f>SUM(O26,Q26,S26)</f>
        <v>353</v>
      </c>
      <c r="V26" s="1130" t="e">
        <f>U26/($B26*3)</f>
        <v>#VALUE!</v>
      </c>
      <c r="W26" s="1196">
        <v>108</v>
      </c>
      <c r="X26" s="1127"/>
      <c r="Y26" s="1196">
        <v>97</v>
      </c>
      <c r="Z26" s="1127"/>
      <c r="AA26" s="1196">
        <v>143</v>
      </c>
      <c r="AB26" s="1127"/>
      <c r="AC26" s="1122">
        <v>106</v>
      </c>
      <c r="AD26" s="1331"/>
      <c r="AE26" s="1129">
        <f t="shared" ref="AE26:AE28" si="35">SUM(W26,Y26,AA26)</f>
        <v>348</v>
      </c>
      <c r="AF26" s="1130" t="e">
        <f t="shared" ref="AF26:AF28" si="36">AE26/($B26*3)</f>
        <v>#VALUE!</v>
      </c>
    </row>
    <row r="27" spans="1:32" ht="15.75" thickBot="1" x14ac:dyDescent="0.3">
      <c r="A27" s="1135" t="s">
        <v>477</v>
      </c>
      <c r="B27" s="1131" t="s">
        <v>547</v>
      </c>
      <c r="C27" s="1137">
        <v>53</v>
      </c>
      <c r="D27" s="1138"/>
      <c r="E27" s="1137">
        <v>148</v>
      </c>
      <c r="F27" s="1138"/>
      <c r="G27" s="1137">
        <v>142</v>
      </c>
      <c r="H27" s="1138"/>
      <c r="I27" s="1139">
        <v>180</v>
      </c>
      <c r="J27" s="1138"/>
      <c r="K27" s="1139">
        <v>359</v>
      </c>
      <c r="L27" s="1138"/>
      <c r="M27" s="1140">
        <f t="shared" si="30"/>
        <v>681</v>
      </c>
      <c r="N27" s="1141" t="e">
        <f t="shared" si="31"/>
        <v>#VALUE!</v>
      </c>
      <c r="O27" s="1139">
        <v>334</v>
      </c>
      <c r="P27" s="1138"/>
      <c r="Q27" s="1139">
        <v>367</v>
      </c>
      <c r="R27" s="1138"/>
      <c r="S27" s="1139">
        <v>429</v>
      </c>
      <c r="T27" s="1138"/>
      <c r="U27" s="1140">
        <f>SUM(O27,Q27,S27)</f>
        <v>1130</v>
      </c>
      <c r="V27" s="1141" t="e">
        <f>U27/($B27*3)</f>
        <v>#VALUE!</v>
      </c>
      <c r="W27" s="1197">
        <v>376</v>
      </c>
      <c r="X27" s="1138"/>
      <c r="Y27" s="1197">
        <v>330</v>
      </c>
      <c r="Z27" s="1138"/>
      <c r="AA27" s="1197">
        <v>269</v>
      </c>
      <c r="AB27" s="1138"/>
      <c r="AC27" s="1332">
        <v>259</v>
      </c>
      <c r="AD27" s="1333"/>
      <c r="AE27" s="1140">
        <f t="shared" si="35"/>
        <v>975</v>
      </c>
      <c r="AF27" s="1141" t="e">
        <f t="shared" si="36"/>
        <v>#VALUE!</v>
      </c>
    </row>
    <row r="28" spans="1:32" ht="15.75" thickBot="1" x14ac:dyDescent="0.3">
      <c r="A28" s="736" t="s">
        <v>7</v>
      </c>
      <c r="B28" s="737">
        <f>SUM(B25:B27)</f>
        <v>0</v>
      </c>
      <c r="C28" s="514">
        <f>SUM(C25:C27)</f>
        <v>3531</v>
      </c>
      <c r="D28" s="738"/>
      <c r="E28" s="514">
        <f>SUM(E25:E27)</f>
        <v>19753</v>
      </c>
      <c r="F28" s="738"/>
      <c r="G28" s="514">
        <f>SUM(G25:G27)</f>
        <v>16312</v>
      </c>
      <c r="H28" s="738"/>
      <c r="I28" s="514">
        <f>SUM(I25:I27)</f>
        <v>14248</v>
      </c>
      <c r="J28" s="738"/>
      <c r="K28" s="1081">
        <f>SUM(K25:K27)</f>
        <v>15765</v>
      </c>
      <c r="L28" s="738"/>
      <c r="M28" s="739">
        <f>SUM(M25:M27)</f>
        <v>46325</v>
      </c>
      <c r="N28" s="363" t="e">
        <f t="shared" si="21"/>
        <v>#DIV/0!</v>
      </c>
      <c r="O28" s="514">
        <f>SUM(O25:O27)</f>
        <v>14249</v>
      </c>
      <c r="P28" s="738"/>
      <c r="Q28" s="514">
        <f>SUM(Q25:Q27)</f>
        <v>12749</v>
      </c>
      <c r="R28" s="738"/>
      <c r="S28" s="514">
        <f>SUM(S25:S27)</f>
        <v>14595</v>
      </c>
      <c r="T28" s="738"/>
      <c r="U28" s="739">
        <f>SUM(U25:U27)</f>
        <v>41593</v>
      </c>
      <c r="V28" s="363" t="e">
        <f>U28/($B28*3)</f>
        <v>#DIV/0!</v>
      </c>
      <c r="W28" s="514">
        <f>SUM(W25:W27)</f>
        <v>14280</v>
      </c>
      <c r="X28" s="738"/>
      <c r="Y28" s="514">
        <f>SUM(Y25:Y27)</f>
        <v>14088</v>
      </c>
      <c r="Z28" s="738"/>
      <c r="AA28" s="514">
        <f>SUM(AA25:AA27)</f>
        <v>13131</v>
      </c>
      <c r="AB28" s="738"/>
      <c r="AC28" s="1293">
        <f>SUM(AC25:AC27)</f>
        <v>9810</v>
      </c>
      <c r="AD28" s="1066"/>
      <c r="AE28" s="1082">
        <f t="shared" si="35"/>
        <v>41499</v>
      </c>
      <c r="AF28" s="1010" t="e">
        <f t="shared" si="36"/>
        <v>#DIV/0!</v>
      </c>
    </row>
  </sheetData>
  <mergeCells count="4">
    <mergeCell ref="A2:Q2"/>
    <mergeCell ref="A3:Q3"/>
    <mergeCell ref="A5:AB5"/>
    <mergeCell ref="A18:AF18"/>
  </mergeCells>
  <pageMargins left="0.23622047244094491" right="0.27559055118110237" top="0.43307086614173229" bottom="0.78740157480314965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17"/>
  <sheetViews>
    <sheetView showGridLines="0" workbookViewId="0"/>
  </sheetViews>
  <sheetFormatPr defaultColWidth="8.85546875" defaultRowHeight="15" x14ac:dyDescent="0.25"/>
  <cols>
    <col min="1" max="1" width="38" customWidth="1"/>
    <col min="3" max="8" width="8.42578125" customWidth="1"/>
    <col min="9" max="9" width="9.5703125" customWidth="1"/>
    <col min="10" max="16" width="8.42578125" customWidth="1"/>
    <col min="17" max="17" width="9.42578125" customWidth="1"/>
    <col min="18" max="18" width="8.42578125" customWidth="1"/>
  </cols>
  <sheetData>
    <row r="2" spans="1:18" ht="18" x14ac:dyDescent="0.35">
      <c r="A2" s="1401" t="s">
        <v>390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"/>
      <c r="O2" s="1"/>
    </row>
    <row r="3" spans="1:18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"/>
      <c r="O3" s="1"/>
    </row>
    <row r="5" spans="1:18" ht="15.75" hidden="1" x14ac:dyDescent="0.25">
      <c r="A5" s="1402" t="s">
        <v>433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38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38" t="s">
        <v>206</v>
      </c>
      <c r="R6" s="13" t="s">
        <v>205</v>
      </c>
    </row>
    <row r="7" spans="1:18" hidden="1" x14ac:dyDescent="0.25">
      <c r="A7" s="9" t="s">
        <v>170</v>
      </c>
      <c r="B7" s="10">
        <v>8</v>
      </c>
      <c r="C7" s="11">
        <v>0</v>
      </c>
      <c r="D7" s="19">
        <f>((C7/$B$7))-1</f>
        <v>-1</v>
      </c>
      <c r="E7" s="11"/>
      <c r="F7" s="19">
        <f>((E7/$B$7))-1</f>
        <v>-1</v>
      </c>
      <c r="G7" s="11"/>
      <c r="H7" s="19">
        <f>((G7/$B$7))-1</f>
        <v>-1</v>
      </c>
      <c r="I7" s="101">
        <f>SUM(C7,E7,G7)</f>
        <v>0</v>
      </c>
      <c r="J7" s="175">
        <f>I7/($B7*3)</f>
        <v>0</v>
      </c>
      <c r="K7" s="11"/>
      <c r="L7" s="19">
        <f>((K7/$B$7))-1</f>
        <v>-1</v>
      </c>
      <c r="M7" s="11"/>
      <c r="N7" s="19">
        <f t="shared" ref="N7" si="0">((M7/$B$7))-1</f>
        <v>-1</v>
      </c>
      <c r="O7" s="11"/>
      <c r="P7" s="19">
        <f t="shared" ref="P7" si="1">((O7/$B$7))-1</f>
        <v>-1</v>
      </c>
      <c r="Q7" s="101">
        <f>SUM(K7,M7,O7)</f>
        <v>0</v>
      </c>
      <c r="R7" s="175">
        <f>Q7/($B7*3)</f>
        <v>0</v>
      </c>
    </row>
    <row r="8" spans="1:18" hidden="1" x14ac:dyDescent="0.25">
      <c r="A8" s="9" t="s">
        <v>63</v>
      </c>
      <c r="B8" s="5">
        <v>12</v>
      </c>
      <c r="C8" s="4">
        <v>0</v>
      </c>
      <c r="D8" s="20">
        <f>((C8/$B$8))-1</f>
        <v>-1</v>
      </c>
      <c r="E8" s="4"/>
      <c r="F8" s="20">
        <f>((E8/$B$8))-1</f>
        <v>-1</v>
      </c>
      <c r="G8" s="4"/>
      <c r="H8" s="20">
        <f>((G8/$B$8))-1</f>
        <v>-1</v>
      </c>
      <c r="I8" s="103">
        <f>SUM(C8,E8,G8)</f>
        <v>0</v>
      </c>
      <c r="J8" s="275">
        <f>I8/($B8*3)</f>
        <v>0</v>
      </c>
      <c r="K8" s="4"/>
      <c r="L8" s="20">
        <f>((K8/$B$8))-1</f>
        <v>-1</v>
      </c>
      <c r="M8" s="4"/>
      <c r="N8" s="20">
        <f t="shared" ref="N8" si="2">((M8/$B$8))-1</f>
        <v>-1</v>
      </c>
      <c r="O8" s="4"/>
      <c r="P8" s="20">
        <f t="shared" ref="P8" si="3">((O8/$B$8))-1</f>
        <v>-1</v>
      </c>
      <c r="Q8" s="103">
        <f>SUM(K8,M8,O8)</f>
        <v>0</v>
      </c>
      <c r="R8" s="275">
        <f>Q8/($B8*3)</f>
        <v>0</v>
      </c>
    </row>
    <row r="9" spans="1:18" ht="15.75" hidden="1" thickBot="1" x14ac:dyDescent="0.3">
      <c r="A9" s="16" t="s">
        <v>64</v>
      </c>
      <c r="B9" s="17">
        <v>12</v>
      </c>
      <c r="C9" s="18">
        <v>0</v>
      </c>
      <c r="D9" s="21">
        <f>((C9/$B$9))-1</f>
        <v>-1</v>
      </c>
      <c r="E9" s="18"/>
      <c r="F9" s="21">
        <f>((E9/$B$9))-1</f>
        <v>-1</v>
      </c>
      <c r="G9" s="18"/>
      <c r="H9" s="21">
        <f>((G9/$B$9))-1</f>
        <v>-1</v>
      </c>
      <c r="I9" s="104">
        <f>SUM(C9,E9,G9)</f>
        <v>0</v>
      </c>
      <c r="J9" s="276">
        <f>I9/($B9*3)</f>
        <v>0</v>
      </c>
      <c r="K9" s="18"/>
      <c r="L9" s="21">
        <f>((K9/$B$9))-1</f>
        <v>-1</v>
      </c>
      <c r="M9" s="18"/>
      <c r="N9" s="21">
        <f t="shared" ref="N9" si="4">((M9/$B$9))-1</f>
        <v>-1</v>
      </c>
      <c r="O9" s="18"/>
      <c r="P9" s="21">
        <f t="shared" ref="P9" si="5">((O9/$B$9))-1</f>
        <v>-1</v>
      </c>
      <c r="Q9" s="104">
        <f>SUM(K9,M9,O9)</f>
        <v>0</v>
      </c>
      <c r="R9" s="276">
        <f>Q9/($B9*3)</f>
        <v>0</v>
      </c>
    </row>
    <row r="10" spans="1:18" ht="15.75" hidden="1" thickBot="1" x14ac:dyDescent="0.3">
      <c r="A10" s="6" t="s">
        <v>7</v>
      </c>
      <c r="B10" s="7">
        <f>SUM(B7:B9)</f>
        <v>32</v>
      </c>
      <c r="C10" s="8">
        <f>SUM(C7:C9)</f>
        <v>0</v>
      </c>
      <c r="D10" s="22">
        <f>((C10/$B$10))-1</f>
        <v>-1</v>
      </c>
      <c r="E10" s="8">
        <f>SUM(E7:E9)</f>
        <v>0</v>
      </c>
      <c r="F10" s="22">
        <f>((E10/$B$10))-1</f>
        <v>-1</v>
      </c>
      <c r="G10" s="8">
        <f>SUM(G7:G9)</f>
        <v>0</v>
      </c>
      <c r="H10" s="22">
        <f>((G10/$B$10))-1</f>
        <v>-1</v>
      </c>
      <c r="I10" s="106">
        <f>SUM(C10,E10,G10)</f>
        <v>0</v>
      </c>
      <c r="J10" s="842">
        <f>I10/($B10*3)</f>
        <v>0</v>
      </c>
      <c r="K10" s="8">
        <f>SUM(K7:K9)</f>
        <v>0</v>
      </c>
      <c r="L10" s="22">
        <f>((K10/$B$10))-1</f>
        <v>-1</v>
      </c>
      <c r="M10" s="8">
        <f t="shared" ref="M10" si="6">SUM(M7:M9)</f>
        <v>0</v>
      </c>
      <c r="N10" s="119">
        <f t="shared" ref="N10" si="7">((M10/$B$10))-1</f>
        <v>-1</v>
      </c>
      <c r="O10" s="8">
        <f t="shared" ref="O10" si="8">SUM(O7:O9)</f>
        <v>0</v>
      </c>
      <c r="P10" s="119">
        <f t="shared" ref="P10" si="9">((O10/$B$10))-1</f>
        <v>-1</v>
      </c>
      <c r="Q10" s="106">
        <f>SUM(K10,M10,O10)</f>
        <v>0</v>
      </c>
      <c r="R10" s="107">
        <f>Q10/($B10*3)</f>
        <v>0</v>
      </c>
    </row>
    <row r="11" spans="1:18" hidden="1" x14ac:dyDescent="0.25"/>
    <row r="12" spans="1:18" hidden="1" x14ac:dyDescent="0.25"/>
    <row r="13" spans="1:18" ht="15.75" x14ac:dyDescent="0.25">
      <c r="A13" s="1402" t="s">
        <v>433</v>
      </c>
      <c r="B13" s="1403"/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</row>
    <row r="14" spans="1:18" ht="23.25" thickBot="1" x14ac:dyDescent="0.3">
      <c r="A14" s="116" t="s">
        <v>14</v>
      </c>
      <c r="B14" s="94" t="s">
        <v>207</v>
      </c>
      <c r="C14" s="116" t="str">
        <f>'UBS Izolina Mazzei'!G31</f>
        <v>MAR_17</v>
      </c>
      <c r="D14" s="117" t="str">
        <f>'UBS Izolina Mazzei'!H31</f>
        <v>%</v>
      </c>
      <c r="E14" s="116" t="str">
        <f>'UBS Izolina Mazzei'!I31</f>
        <v>ABR_17</v>
      </c>
      <c r="F14" s="117" t="str">
        <f>'UBS Izolina Mazzei'!J31</f>
        <v>%</v>
      </c>
      <c r="G14" s="116" t="str">
        <f>'UBS Izolina Mazzei'!K31</f>
        <v>MAI_17</v>
      </c>
      <c r="H14" s="117" t="str">
        <f>'UBS Izolina Mazzei'!L31</f>
        <v>%</v>
      </c>
      <c r="I14" s="138" t="str">
        <f>'UBS Izolina Mazzei'!M31</f>
        <v>Trimestre</v>
      </c>
      <c r="J14" s="13" t="str">
        <f>'UBS Izolina Mazzei'!N31</f>
        <v>% Trim</v>
      </c>
      <c r="K14" s="116" t="str">
        <f>'UBS Izolina Mazzei'!O31</f>
        <v>JUN_17</v>
      </c>
      <c r="L14" s="117" t="str">
        <f>'UBS Izolina Mazzei'!P31</f>
        <v>%</v>
      </c>
      <c r="M14" s="14" t="str">
        <f>'UBS Izolina Mazzei'!Q31</f>
        <v>JUL_17</v>
      </c>
      <c r="N14" s="15" t="str">
        <f>'UBS Izolina Mazzei'!R31</f>
        <v>%</v>
      </c>
      <c r="O14" s="14" t="str">
        <f>'UBS Izolina Mazzei'!S31</f>
        <v>AGO_17</v>
      </c>
      <c r="P14" s="15" t="str">
        <f>'UBS Izolina Mazzei'!T31</f>
        <v>%</v>
      </c>
      <c r="Q14" s="138" t="str">
        <f>'UBS Izolina Mazzei'!AA31</f>
        <v>Trimestre</v>
      </c>
      <c r="R14" s="13" t="str">
        <f>'UBS Izolina Mazzei'!AB31</f>
        <v>% Trim</v>
      </c>
    </row>
    <row r="15" spans="1:18" ht="15.75" thickTop="1" x14ac:dyDescent="0.25">
      <c r="A15" s="9" t="s">
        <v>195</v>
      </c>
      <c r="B15" s="10">
        <v>20</v>
      </c>
      <c r="C15" s="11">
        <v>17</v>
      </c>
      <c r="D15" s="19">
        <f t="shared" ref="D15:D17" si="10">C15/$B15</f>
        <v>0.85</v>
      </c>
      <c r="E15" s="11"/>
      <c r="F15" s="19">
        <f t="shared" ref="F15:F17" si="11">E15/$B15</f>
        <v>0</v>
      </c>
      <c r="G15" s="11"/>
      <c r="H15" s="19">
        <f t="shared" ref="H15:H17" si="12">G15/$B15</f>
        <v>0</v>
      </c>
      <c r="I15" s="101">
        <f>SUM(C15,E15,G15)</f>
        <v>17</v>
      </c>
      <c r="J15" s="175">
        <f>I15/($B15*3)</f>
        <v>0.28333333333333333</v>
      </c>
      <c r="K15" s="11"/>
      <c r="L15" s="19">
        <f t="shared" ref="L15:L17" si="13">K15/$B15</f>
        <v>0</v>
      </c>
      <c r="M15" s="11"/>
      <c r="N15" s="19">
        <f t="shared" ref="N15:N17" si="14">M15/$B15</f>
        <v>0</v>
      </c>
      <c r="O15" s="11"/>
      <c r="P15" s="19">
        <f t="shared" ref="P15:P17" si="15">O15/$B15</f>
        <v>0</v>
      </c>
      <c r="Q15" s="101">
        <f>SUM(K15,M15,O15)</f>
        <v>0</v>
      </c>
      <c r="R15" s="175">
        <f>Q15/($B15*3)</f>
        <v>0</v>
      </c>
    </row>
    <row r="16" spans="1:18" ht="15.75" thickBot="1" x14ac:dyDescent="0.3">
      <c r="A16" s="16" t="s">
        <v>190</v>
      </c>
      <c r="B16" s="17">
        <v>12</v>
      </c>
      <c r="C16" s="18">
        <v>4</v>
      </c>
      <c r="D16" s="21">
        <f t="shared" si="10"/>
        <v>0.33333333333333331</v>
      </c>
      <c r="E16" s="18"/>
      <c r="F16" s="21">
        <f t="shared" si="11"/>
        <v>0</v>
      </c>
      <c r="G16" s="11"/>
      <c r="H16" s="21">
        <f t="shared" si="12"/>
        <v>0</v>
      </c>
      <c r="I16" s="104">
        <f>SUM(C16,E16,G16)</f>
        <v>4</v>
      </c>
      <c r="J16" s="276">
        <f>I16/($B16*3)</f>
        <v>0.1111111111111111</v>
      </c>
      <c r="K16" s="18"/>
      <c r="L16" s="21">
        <f t="shared" si="13"/>
        <v>0</v>
      </c>
      <c r="M16" s="18"/>
      <c r="N16" s="21">
        <f t="shared" si="14"/>
        <v>0</v>
      </c>
      <c r="O16" s="18"/>
      <c r="P16" s="21">
        <f t="shared" si="15"/>
        <v>0</v>
      </c>
      <c r="Q16" s="104">
        <f>SUM(K16,M16,O16)</f>
        <v>0</v>
      </c>
      <c r="R16" s="276">
        <f>Q16/($B16*3)</f>
        <v>0</v>
      </c>
    </row>
    <row r="17" spans="1:18" ht="15.75" thickBot="1" x14ac:dyDescent="0.3">
      <c r="A17" s="6" t="s">
        <v>7</v>
      </c>
      <c r="B17" s="112">
        <f>SUM(B15:B16)</f>
        <v>32</v>
      </c>
      <c r="C17" s="8">
        <f>SUM(C15:C16)</f>
        <v>21</v>
      </c>
      <c r="D17" s="113">
        <f t="shared" si="10"/>
        <v>0.65625</v>
      </c>
      <c r="E17" s="8">
        <f>SUM(E15:E16)</f>
        <v>0</v>
      </c>
      <c r="F17" s="113">
        <f t="shared" si="11"/>
        <v>0</v>
      </c>
      <c r="G17" s="8">
        <f>SUM(G15:G16)</f>
        <v>0</v>
      </c>
      <c r="H17" s="113">
        <f t="shared" si="12"/>
        <v>0</v>
      </c>
      <c r="I17" s="106">
        <f>SUM(C17,E17,G17)</f>
        <v>21</v>
      </c>
      <c r="J17" s="842">
        <f>I17/($B17*3)</f>
        <v>0.21875</v>
      </c>
      <c r="K17" s="8">
        <f>SUM(K15:K16)</f>
        <v>0</v>
      </c>
      <c r="L17" s="113">
        <f t="shared" si="13"/>
        <v>0</v>
      </c>
      <c r="M17" s="8">
        <f t="shared" ref="M17" si="16">SUM(M15:M16)</f>
        <v>0</v>
      </c>
      <c r="N17" s="119">
        <f t="shared" si="14"/>
        <v>0</v>
      </c>
      <c r="O17" s="8">
        <f t="shared" ref="O17" si="17">SUM(O15:O16)</f>
        <v>0</v>
      </c>
      <c r="P17" s="119">
        <f t="shared" si="15"/>
        <v>0</v>
      </c>
      <c r="Q17" s="106">
        <f>SUM(K17,M17,O17)</f>
        <v>0</v>
      </c>
      <c r="R17" s="107">
        <f>Q17/($B17*3)</f>
        <v>0</v>
      </c>
    </row>
  </sheetData>
  <mergeCells count="4">
    <mergeCell ref="A2:M2"/>
    <mergeCell ref="A3:M3"/>
    <mergeCell ref="A5:R5"/>
    <mergeCell ref="A13:R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40.7109375" customWidth="1"/>
    <col min="3" max="8" width="8" customWidth="1"/>
    <col min="9" max="9" width="9.85546875" customWidth="1"/>
    <col min="10" max="16" width="8" customWidth="1"/>
    <col min="17" max="17" width="9.85546875" customWidth="1"/>
    <col min="18" max="18" width="8" customWidth="1"/>
  </cols>
  <sheetData>
    <row r="2" spans="1:18" ht="18" x14ac:dyDescent="0.35">
      <c r="A2" s="1401" t="s">
        <v>390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"/>
      <c r="O2" s="1"/>
    </row>
    <row r="3" spans="1:18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"/>
      <c r="O3" s="1"/>
    </row>
    <row r="5" spans="1:18" ht="15.75" x14ac:dyDescent="0.25">
      <c r="A5" s="1402" t="s">
        <v>434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</row>
    <row r="6" spans="1:18" ht="23.25" thickBot="1" x14ac:dyDescent="0.3">
      <c r="A6" s="116" t="s">
        <v>14</v>
      </c>
      <c r="B6" s="94" t="s">
        <v>207</v>
      </c>
      <c r="C6" s="116" t="str">
        <f>'UBS Izolina Mazzei'!G31</f>
        <v>MAR_17</v>
      </c>
      <c r="D6" s="117" t="str">
        <f>'UBS Izolina Mazzei'!H31</f>
        <v>%</v>
      </c>
      <c r="E6" s="116" t="str">
        <f>'UBS Izolina Mazzei'!I31</f>
        <v>ABR_17</v>
      </c>
      <c r="F6" s="117" t="str">
        <f>'UBS Izolina Mazzei'!J31</f>
        <v>%</v>
      </c>
      <c r="G6" s="116" t="str">
        <f>'UBS Izolina Mazzei'!K31</f>
        <v>MAI_17</v>
      </c>
      <c r="H6" s="117" t="str">
        <f>'UBS Izolina Mazzei'!L31</f>
        <v>%</v>
      </c>
      <c r="I6" s="138" t="str">
        <f>'UBS Izolina Mazzei'!M31</f>
        <v>Trimestre</v>
      </c>
      <c r="J6" s="13" t="str">
        <f>'UBS Izolina Mazzei'!N31</f>
        <v>% Trim</v>
      </c>
      <c r="K6" s="116" t="str">
        <f>'UBS Izolina Mazzei'!O31</f>
        <v>JUN_17</v>
      </c>
      <c r="L6" s="117" t="str">
        <f>'UBS Izolina Mazzei'!P31</f>
        <v>%</v>
      </c>
      <c r="M6" s="14" t="str">
        <f>'UBS Izolina Mazzei'!Q31</f>
        <v>JUL_17</v>
      </c>
      <c r="N6" s="15" t="str">
        <f>'UBS Izolina Mazzei'!R31</f>
        <v>%</v>
      </c>
      <c r="O6" s="14" t="str">
        <f>'UBS Izolina Mazzei'!S31</f>
        <v>AGO_17</v>
      </c>
      <c r="P6" s="15" t="str">
        <f>'UBS Izolina Mazzei'!T31</f>
        <v>%</v>
      </c>
      <c r="Q6" s="138" t="str">
        <f>'UBS Izolina Mazzei'!AA31</f>
        <v>Trimestre</v>
      </c>
      <c r="R6" s="13" t="str">
        <f>'UBS Izolina Mazzei'!AB31</f>
        <v>% Trim</v>
      </c>
    </row>
    <row r="7" spans="1:18" ht="15.75" thickTop="1" x14ac:dyDescent="0.25">
      <c r="A7" s="9" t="s">
        <v>195</v>
      </c>
      <c r="B7" s="10">
        <v>18</v>
      </c>
      <c r="C7" s="11">
        <v>13</v>
      </c>
      <c r="D7" s="19">
        <f t="shared" ref="D7:D9" si="0">C7/$B7</f>
        <v>0.72222222222222221</v>
      </c>
      <c r="E7" s="11"/>
      <c r="F7" s="19">
        <f t="shared" ref="F7:F9" si="1">E7/$B7</f>
        <v>0</v>
      </c>
      <c r="G7" s="97"/>
      <c r="H7" s="19">
        <f t="shared" ref="H7:H9" si="2">G7/$B7</f>
        <v>0</v>
      </c>
      <c r="I7" s="101">
        <f>SUM(C7,E7,G7)</f>
        <v>13</v>
      </c>
      <c r="J7" s="175">
        <f>I7/($B7*3)</f>
        <v>0.24074074074074073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101">
        <f>SUM(K7,M7,O7)</f>
        <v>0</v>
      </c>
      <c r="R7" s="175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6</v>
      </c>
      <c r="D8" s="21">
        <f t="shared" si="0"/>
        <v>0.5</v>
      </c>
      <c r="E8" s="18"/>
      <c r="F8" s="21">
        <f t="shared" si="1"/>
        <v>0</v>
      </c>
      <c r="G8" s="97"/>
      <c r="H8" s="21">
        <f t="shared" si="2"/>
        <v>0</v>
      </c>
      <c r="I8" s="104">
        <f>SUM(C8,E8,G8)</f>
        <v>6</v>
      </c>
      <c r="J8" s="276">
        <f>I8/($B8*3)</f>
        <v>0.16666666666666666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4">
        <f>SUM(K8,M8,O8)</f>
        <v>0</v>
      </c>
      <c r="R8" s="276">
        <f>Q8/($B8*3)</f>
        <v>0</v>
      </c>
    </row>
    <row r="9" spans="1:18" ht="15.75" thickBot="1" x14ac:dyDescent="0.3">
      <c r="A9" s="6" t="s">
        <v>7</v>
      </c>
      <c r="B9" s="112">
        <f>SUM(B7:B8)</f>
        <v>30</v>
      </c>
      <c r="C9" s="8">
        <f>SUM(C7:C8)</f>
        <v>19</v>
      </c>
      <c r="D9" s="113">
        <f t="shared" si="0"/>
        <v>0.6333333333333333</v>
      </c>
      <c r="E9" s="8">
        <f>SUM(E7:E8)</f>
        <v>0</v>
      </c>
      <c r="F9" s="113">
        <f t="shared" si="1"/>
        <v>0</v>
      </c>
      <c r="G9" s="8">
        <f>SUM(G7:G8)</f>
        <v>0</v>
      </c>
      <c r="H9" s="113">
        <f t="shared" si="2"/>
        <v>0</v>
      </c>
      <c r="I9" s="106">
        <f>SUM(C9,E9,G9)</f>
        <v>19</v>
      </c>
      <c r="J9" s="842">
        <f>I9/($B9*3)</f>
        <v>0.21111111111111111</v>
      </c>
      <c r="K9" s="8">
        <f>SUM(K7:K8)</f>
        <v>0</v>
      </c>
      <c r="L9" s="113">
        <f t="shared" si="3"/>
        <v>0</v>
      </c>
      <c r="M9" s="8">
        <f t="shared" ref="M9" si="6">SUM(M7:M8)</f>
        <v>0</v>
      </c>
      <c r="N9" s="119">
        <f t="shared" si="4"/>
        <v>0</v>
      </c>
      <c r="O9" s="8">
        <f t="shared" ref="O9" si="7">SUM(O7:O8)</f>
        <v>0</v>
      </c>
      <c r="P9" s="119">
        <f t="shared" si="5"/>
        <v>0</v>
      </c>
      <c r="Q9" s="106">
        <f>SUM(K9,M9,O9)</f>
        <v>0</v>
      </c>
      <c r="R9" s="107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38.140625" customWidth="1"/>
    <col min="3" max="8" width="8.42578125" customWidth="1"/>
    <col min="9" max="9" width="9.28515625" customWidth="1"/>
    <col min="10" max="16" width="8.42578125" customWidth="1"/>
    <col min="17" max="17" width="9.28515625" customWidth="1"/>
    <col min="18" max="18" width="8.42578125" customWidth="1"/>
  </cols>
  <sheetData>
    <row r="2" spans="1:18" ht="18" x14ac:dyDescent="0.35">
      <c r="A2" s="1401" t="s">
        <v>411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"/>
      <c r="O2" s="1"/>
    </row>
    <row r="3" spans="1:18" ht="18" x14ac:dyDescent="0.35">
      <c r="A3" s="1401" t="s">
        <v>197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"/>
      <c r="O3" s="1"/>
    </row>
    <row r="5" spans="1:18" ht="15.75" x14ac:dyDescent="0.25">
      <c r="A5" s="1402" t="s">
        <v>435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</row>
    <row r="6" spans="1:18" ht="23.25" thickBot="1" x14ac:dyDescent="0.3">
      <c r="A6" s="116" t="s">
        <v>14</v>
      </c>
      <c r="B6" s="94" t="s">
        <v>207</v>
      </c>
      <c r="C6" s="116" t="str">
        <f>'UBS Izolina Mazzei'!G31</f>
        <v>MAR_17</v>
      </c>
      <c r="D6" s="117" t="str">
        <f>'UBS Izolina Mazzei'!H31</f>
        <v>%</v>
      </c>
      <c r="E6" s="116" t="str">
        <f>'UBS Izolina Mazzei'!I31</f>
        <v>ABR_17</v>
      </c>
      <c r="F6" s="117" t="str">
        <f>'UBS Izolina Mazzei'!J31</f>
        <v>%</v>
      </c>
      <c r="G6" s="116" t="str">
        <f>'UBS Izolina Mazzei'!K31</f>
        <v>MAI_17</v>
      </c>
      <c r="H6" s="117" t="str">
        <f>'UBS Izolina Mazzei'!L31</f>
        <v>%</v>
      </c>
      <c r="I6" s="138" t="str">
        <f>'UBS Izolina Mazzei'!M31</f>
        <v>Trimestre</v>
      </c>
      <c r="J6" s="13" t="str">
        <f>'UBS Izolina Mazzei'!N31</f>
        <v>% Trim</v>
      </c>
      <c r="K6" s="116" t="str">
        <f>'UBS Izolina Mazzei'!O31</f>
        <v>JUN_17</v>
      </c>
      <c r="L6" s="117" t="str">
        <f>'UBS Izolina Mazzei'!P31</f>
        <v>%</v>
      </c>
      <c r="M6" s="14" t="str">
        <f>'UBS Izolina Mazzei'!Q31</f>
        <v>JUL_17</v>
      </c>
      <c r="N6" s="15" t="str">
        <f>'UBS Izolina Mazzei'!R31</f>
        <v>%</v>
      </c>
      <c r="O6" s="14" t="str">
        <f>'UBS Izolina Mazzei'!S31</f>
        <v>AGO_17</v>
      </c>
      <c r="P6" s="15" t="str">
        <f>'UBS Izolina Mazzei'!T31</f>
        <v>%</v>
      </c>
      <c r="Q6" s="138" t="str">
        <f>'UBS Izolina Mazzei'!AA31</f>
        <v>Trimestre</v>
      </c>
      <c r="R6" s="13" t="str">
        <f>'UBS Izolina Mazzei'!AB31</f>
        <v>% Trim</v>
      </c>
    </row>
    <row r="7" spans="1:18" ht="15.75" thickTop="1" x14ac:dyDescent="0.25">
      <c r="A7" s="9" t="s">
        <v>195</v>
      </c>
      <c r="B7" s="10">
        <v>18</v>
      </c>
      <c r="C7" s="895">
        <v>16</v>
      </c>
      <c r="D7" s="19">
        <f t="shared" ref="D7:D9" si="0">C7/$B7</f>
        <v>0.88888888888888884</v>
      </c>
      <c r="E7" s="910"/>
      <c r="F7" s="19">
        <f t="shared" ref="F7:F9" si="1">E7/$B7</f>
        <v>0</v>
      </c>
      <c r="G7" s="895"/>
      <c r="H7" s="19">
        <f t="shared" ref="H7:H9" si="2">G7/$B7</f>
        <v>0</v>
      </c>
      <c r="I7" s="101">
        <f>SUM(C7,E7,G7)</f>
        <v>16</v>
      </c>
      <c r="J7" s="175">
        <f>I7/($B7*3)</f>
        <v>0.29629629629629628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101">
        <f>SUM(K7,M7,O7)</f>
        <v>0</v>
      </c>
      <c r="R7" s="175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9</v>
      </c>
      <c r="D8" s="21">
        <f t="shared" si="0"/>
        <v>0.75</v>
      </c>
      <c r="E8" s="18"/>
      <c r="F8" s="21">
        <f t="shared" si="1"/>
        <v>0</v>
      </c>
      <c r="G8" s="11"/>
      <c r="H8" s="21">
        <f t="shared" si="2"/>
        <v>0</v>
      </c>
      <c r="I8" s="104">
        <f>SUM(C8,E8,G8)</f>
        <v>9</v>
      </c>
      <c r="J8" s="276">
        <f>I8/($B8*3)</f>
        <v>0.25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4">
        <f>SUM(K8,M8,O8)</f>
        <v>0</v>
      </c>
      <c r="R8" s="276">
        <f>Q8/($B8*3)</f>
        <v>0</v>
      </c>
    </row>
    <row r="9" spans="1:18" ht="15.75" thickBot="1" x14ac:dyDescent="0.3">
      <c r="A9" s="6" t="s">
        <v>7</v>
      </c>
      <c r="B9" s="112">
        <f>SUM(B7:B8)</f>
        <v>30</v>
      </c>
      <c r="C9" s="8">
        <f>SUM(C7:C8)</f>
        <v>25</v>
      </c>
      <c r="D9" s="113">
        <f t="shared" si="0"/>
        <v>0.83333333333333337</v>
      </c>
      <c r="E9" s="8">
        <f>SUM(E7:E8)</f>
        <v>0</v>
      </c>
      <c r="F9" s="113">
        <f t="shared" si="1"/>
        <v>0</v>
      </c>
      <c r="G9" s="8">
        <f>SUM(G7:G8)</f>
        <v>0</v>
      </c>
      <c r="H9" s="113">
        <f t="shared" si="2"/>
        <v>0</v>
      </c>
      <c r="I9" s="106">
        <f>SUM(C9,E9,G9)</f>
        <v>25</v>
      </c>
      <c r="J9" s="842">
        <f>I9/($B9*3)</f>
        <v>0.27777777777777779</v>
      </c>
      <c r="K9" s="8">
        <f>SUM(K7:K8)</f>
        <v>0</v>
      </c>
      <c r="L9" s="113">
        <f t="shared" si="3"/>
        <v>0</v>
      </c>
      <c r="M9" s="8">
        <f t="shared" ref="M9" si="6">SUM(M7:M8)</f>
        <v>0</v>
      </c>
      <c r="N9" s="119">
        <f t="shared" si="4"/>
        <v>0</v>
      </c>
      <c r="O9" s="8">
        <f t="shared" ref="O9" si="7">SUM(O7:O8)</f>
        <v>0</v>
      </c>
      <c r="P9" s="119">
        <f t="shared" si="5"/>
        <v>0</v>
      </c>
      <c r="Q9" s="106">
        <f>SUM(K9,M9,O9)</f>
        <v>0</v>
      </c>
      <c r="R9" s="107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277"/>
  <sheetViews>
    <sheetView showGridLines="0" workbookViewId="0">
      <pane xSplit="1" topLeftCell="B1" activePane="topRight" state="frozen"/>
      <selection sqref="A1:AA1"/>
      <selection pane="topRight" sqref="A1:AA1"/>
    </sheetView>
  </sheetViews>
  <sheetFormatPr defaultRowHeight="15.75" x14ac:dyDescent="0.25"/>
  <cols>
    <col min="1" max="1" width="30.28515625" style="142" customWidth="1"/>
    <col min="2" max="2" width="9.140625" style="775"/>
    <col min="3" max="3" width="9.140625" style="142" customWidth="1"/>
    <col min="4" max="4" width="8.42578125" style="232" customWidth="1"/>
    <col min="5" max="5" width="9.140625" style="142" customWidth="1"/>
    <col min="6" max="6" width="10" style="232" customWidth="1"/>
    <col min="7" max="7" width="9.140625" style="142" customWidth="1"/>
    <col min="8" max="8" width="8.42578125" style="232" customWidth="1"/>
    <col min="9" max="9" width="10" style="142" customWidth="1"/>
    <col min="10" max="10" width="9" style="761" customWidth="1"/>
    <col min="11" max="11" width="10.140625" style="833" customWidth="1"/>
    <col min="12" max="12" width="8.42578125" style="761" customWidth="1"/>
    <col min="13" max="13" width="9.42578125" style="833" customWidth="1"/>
    <col min="14" max="14" width="8.42578125" style="761" customWidth="1"/>
    <col min="15" max="15" width="10" style="833" customWidth="1"/>
    <col min="16" max="16" width="8.42578125" style="761" customWidth="1"/>
    <col min="17" max="17" width="7.5703125" style="142" customWidth="1"/>
    <col min="18" max="18" width="8.5703125" style="761" customWidth="1"/>
    <col min="19" max="19" width="10.140625" style="833" customWidth="1"/>
    <col min="20" max="20" width="8.42578125" style="761" customWidth="1"/>
    <col min="21" max="21" width="9.42578125" style="833" customWidth="1"/>
    <col min="22" max="22" width="8.42578125" style="761" customWidth="1"/>
    <col min="23" max="23" width="10" style="833" customWidth="1"/>
    <col min="24" max="24" width="8.42578125" style="761" customWidth="1"/>
    <col min="25" max="25" width="9.28515625" style="142" customWidth="1"/>
    <col min="26" max="26" width="8.5703125" style="761" customWidth="1"/>
    <col min="27" max="16384" width="9.140625" style="142"/>
  </cols>
  <sheetData>
    <row r="1" spans="1:26" ht="18" x14ac:dyDescent="0.35">
      <c r="A1" s="1447" t="s">
        <v>504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  <c r="S1" s="142"/>
      <c r="T1" s="142"/>
      <c r="U1" s="142"/>
      <c r="V1" s="142"/>
      <c r="W1" s="142"/>
      <c r="X1" s="142"/>
      <c r="Z1" s="142"/>
    </row>
    <row r="2" spans="1:26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2"/>
      <c r="T2" s="142"/>
      <c r="U2" s="142"/>
      <c r="V2" s="142"/>
      <c r="W2" s="142"/>
      <c r="X2" s="142"/>
      <c r="Z2" s="142"/>
    </row>
    <row r="3" spans="1:26" ht="18" x14ac:dyDescent="0.35">
      <c r="A3" s="843"/>
      <c r="B3" s="762"/>
      <c r="C3" s="843"/>
      <c r="D3" s="843"/>
      <c r="E3" s="843"/>
      <c r="F3" s="843"/>
      <c r="G3" s="843"/>
      <c r="H3" s="843"/>
      <c r="I3" s="843"/>
      <c r="J3" s="781"/>
      <c r="K3" s="762"/>
      <c r="L3" s="781"/>
      <c r="M3" s="762"/>
      <c r="N3" s="781"/>
      <c r="O3" s="988"/>
      <c r="P3" s="781"/>
      <c r="Q3" s="843"/>
      <c r="R3" s="781"/>
      <c r="S3" s="762"/>
      <c r="T3" s="781"/>
      <c r="U3" s="762"/>
      <c r="V3" s="781"/>
      <c r="W3" s="988"/>
      <c r="X3" s="781"/>
      <c r="Y3" s="1035"/>
      <c r="Z3" s="781"/>
    </row>
    <row r="4" spans="1:26" ht="18" x14ac:dyDescent="0.35">
      <c r="A4" s="1448" t="s">
        <v>384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2"/>
      <c r="T4" s="142"/>
      <c r="U4" s="142"/>
      <c r="V4" s="142"/>
      <c r="W4" s="142"/>
      <c r="X4" s="142"/>
      <c r="Z4" s="142"/>
    </row>
    <row r="5" spans="1:26" ht="18" x14ac:dyDescent="0.35">
      <c r="A5" s="848"/>
      <c r="B5" s="763"/>
      <c r="C5" s="848"/>
      <c r="D5" s="848"/>
      <c r="E5" s="848"/>
      <c r="F5" s="848"/>
      <c r="G5" s="848"/>
      <c r="H5" s="848"/>
      <c r="I5" s="848"/>
      <c r="J5" s="782"/>
      <c r="K5" s="763"/>
      <c r="L5" s="782"/>
      <c r="M5" s="763"/>
      <c r="N5" s="782"/>
      <c r="O5" s="763"/>
      <c r="P5" s="782"/>
      <c r="Q5" s="848"/>
      <c r="R5" s="782"/>
      <c r="S5" s="763"/>
      <c r="T5" s="782"/>
      <c r="U5" s="763"/>
      <c r="V5" s="782"/>
      <c r="W5" s="763"/>
      <c r="X5" s="782"/>
      <c r="Y5" s="1037"/>
      <c r="Z5" s="782"/>
    </row>
    <row r="6" spans="1:26" ht="15.75" customHeight="1" thickBot="1" x14ac:dyDescent="0.3">
      <c r="A6" s="1449" t="s">
        <v>274</v>
      </c>
      <c r="B6" s="1450"/>
      <c r="C6" s="1450"/>
      <c r="D6" s="1450"/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</row>
    <row r="7" spans="1:26" ht="41.25" customHeight="1" thickBot="1" x14ac:dyDescent="0.3">
      <c r="A7" s="745" t="s">
        <v>14</v>
      </c>
      <c r="B7" s="764" t="s">
        <v>15</v>
      </c>
      <c r="C7" s="884" t="str">
        <f>'Produção Total CBO UBS'!C5</f>
        <v>MAR_17</v>
      </c>
      <c r="D7" s="885" t="str">
        <f>'Produção Total CBO UBS'!D5</f>
        <v>%</v>
      </c>
      <c r="E7" s="886" t="str">
        <f>'Produção Total CBO UBS'!E5</f>
        <v>ABR_17</v>
      </c>
      <c r="F7" s="885" t="str">
        <f>'Produção Total CBO UBS'!F5</f>
        <v>%</v>
      </c>
      <c r="G7" s="886" t="str">
        <f>'Produção Total CBO UBS'!G5</f>
        <v>MAI_17</v>
      </c>
      <c r="H7" s="885" t="str">
        <f>'Produção Total CBO UBS'!H5</f>
        <v>%</v>
      </c>
      <c r="I7" s="974" t="str">
        <f>'Produção Total CBO UBS'!I5</f>
        <v xml:space="preserve"> Realizado 3º Trimestre</v>
      </c>
      <c r="J7" s="974" t="str">
        <f>'Produção Total CBO UBS'!J5</f>
        <v>% Meta Trim. (Min. 85%)</v>
      </c>
      <c r="K7" s="888" t="str">
        <f>'Produção Total CBO UBS'!K5</f>
        <v>JUN_17</v>
      </c>
      <c r="L7" s="889" t="str">
        <f>'Produção Total CBO UBS'!L5</f>
        <v>%</v>
      </c>
      <c r="M7" s="888" t="str">
        <f>'Produção Total CBO UBS'!M5</f>
        <v>JUL_17</v>
      </c>
      <c r="N7" s="889" t="str">
        <f>'Produção Total CBO UBS'!N5</f>
        <v>%</v>
      </c>
      <c r="O7" s="888" t="str">
        <f>'Produção Total CBO UBS'!O5</f>
        <v>AGO_17</v>
      </c>
      <c r="P7" s="889" t="str">
        <f>'Produção Total CBO UBS'!P5</f>
        <v>%</v>
      </c>
      <c r="Q7" s="887" t="str">
        <f>'Produção Total CBO UBS'!Q5</f>
        <v>Meta Trim</v>
      </c>
      <c r="R7" s="928" t="str">
        <f>'Produção Total CBO UBS'!R5</f>
        <v xml:space="preserve"> Realizado 4º Trimestre</v>
      </c>
      <c r="S7" s="888" t="s">
        <v>533</v>
      </c>
      <c r="T7" s="889" t="s">
        <v>1</v>
      </c>
      <c r="U7" s="888" t="s">
        <v>534</v>
      </c>
      <c r="V7" s="889" t="s">
        <v>1</v>
      </c>
      <c r="W7" s="888" t="s">
        <v>535</v>
      </c>
      <c r="X7" s="889" t="s">
        <v>1</v>
      </c>
      <c r="Y7" s="887" t="s">
        <v>437</v>
      </c>
      <c r="Z7" s="928" t="s">
        <v>538</v>
      </c>
    </row>
    <row r="8" spans="1:26" thickBot="1" x14ac:dyDescent="0.3">
      <c r="A8" s="1451" t="s">
        <v>385</v>
      </c>
      <c r="B8" s="1452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2"/>
      <c r="V8" s="1452"/>
      <c r="W8" s="1452"/>
      <c r="X8" s="1452"/>
      <c r="Y8" s="1452"/>
      <c r="Z8" s="1453"/>
    </row>
    <row r="9" spans="1:26" s="580" customFormat="1" x14ac:dyDescent="0.25">
      <c r="A9" s="1170" t="str">
        <f t="shared" ref="A9:P9" si="0">A54</f>
        <v>UBS Parque NM I (Mista)</v>
      </c>
      <c r="B9" s="1171">
        <f t="shared" si="0"/>
        <v>14120</v>
      </c>
      <c r="C9" s="1172">
        <f t="shared" si="0"/>
        <v>14857</v>
      </c>
      <c r="D9" s="1173">
        <f t="shared" si="0"/>
        <v>1.0521954674220964</v>
      </c>
      <c r="E9" s="1174">
        <f t="shared" si="0"/>
        <v>12911</v>
      </c>
      <c r="F9" s="1173">
        <f t="shared" si="0"/>
        <v>0.91437677053824362</v>
      </c>
      <c r="G9" s="1174">
        <f t="shared" si="0"/>
        <v>15140</v>
      </c>
      <c r="H9" s="1173">
        <f t="shared" si="0"/>
        <v>1.0722379603399435</v>
      </c>
      <c r="I9" s="1175">
        <f>I54</f>
        <v>42908</v>
      </c>
      <c r="J9" s="1176">
        <f t="shared" ref="J9" si="1">J54</f>
        <v>1.0129367327667611</v>
      </c>
      <c r="K9" s="1177">
        <f t="shared" si="0"/>
        <v>13956</v>
      </c>
      <c r="L9" s="1178">
        <f t="shared" si="0"/>
        <v>0.98838526912181301</v>
      </c>
      <c r="M9" s="1177">
        <f t="shared" si="0"/>
        <v>14170</v>
      </c>
      <c r="N9" s="1178">
        <f t="shared" si="0"/>
        <v>1.0035410764872521</v>
      </c>
      <c r="O9" s="1177">
        <f t="shared" si="0"/>
        <v>12899</v>
      </c>
      <c r="P9" s="1179">
        <f t="shared" si="0"/>
        <v>0.91352691218130311</v>
      </c>
      <c r="Q9" s="1175">
        <f>Q54</f>
        <v>41025</v>
      </c>
      <c r="R9" s="1176">
        <f>R54</f>
        <v>0.96848441926345608</v>
      </c>
      <c r="S9" s="1177">
        <f t="shared" ref="S9:X9" si="2">S54</f>
        <v>11655</v>
      </c>
      <c r="T9" s="1178">
        <f t="shared" si="2"/>
        <v>0.82542492917847021</v>
      </c>
      <c r="U9" s="1177">
        <f t="shared" si="2"/>
        <v>11410</v>
      </c>
      <c r="V9" s="1178">
        <f t="shared" si="2"/>
        <v>0.80807365439093481</v>
      </c>
      <c r="W9" s="1177">
        <f t="shared" si="2"/>
        <v>11710</v>
      </c>
      <c r="X9" s="1179">
        <f t="shared" si="2"/>
        <v>0.82932011331444755</v>
      </c>
      <c r="Y9" s="1175">
        <f>Y54</f>
        <v>34775</v>
      </c>
      <c r="Z9" s="1176">
        <f>Z54</f>
        <v>0.8209395656279509</v>
      </c>
    </row>
    <row r="10" spans="1:26" s="580" customFormat="1" x14ac:dyDescent="0.25">
      <c r="A10" s="759" t="str">
        <f t="shared" ref="A10:P10" si="3">A68</f>
        <v>UBS Parque NM II (Mista)</v>
      </c>
      <c r="B10" s="765">
        <f t="shared" si="3"/>
        <v>11258</v>
      </c>
      <c r="C10" s="749">
        <f t="shared" si="3"/>
        <v>10016</v>
      </c>
      <c r="D10" s="742">
        <f t="shared" si="3"/>
        <v>0.88967845087937469</v>
      </c>
      <c r="E10" s="741">
        <f t="shared" si="3"/>
        <v>9811</v>
      </c>
      <c r="F10" s="742">
        <f t="shared" si="3"/>
        <v>0.87146917747379637</v>
      </c>
      <c r="G10" s="741">
        <f t="shared" si="3"/>
        <v>11741</v>
      </c>
      <c r="H10" s="742">
        <f t="shared" si="3"/>
        <v>1.042902824658021</v>
      </c>
      <c r="I10" s="747">
        <f t="shared" ref="I10:J10" si="4">I68</f>
        <v>31568</v>
      </c>
      <c r="J10" s="805">
        <f t="shared" si="4"/>
        <v>0.93468348433706405</v>
      </c>
      <c r="K10" s="822">
        <f t="shared" si="3"/>
        <v>9736</v>
      </c>
      <c r="L10" s="784">
        <f t="shared" si="3"/>
        <v>0.86480724817907262</v>
      </c>
      <c r="M10" s="822">
        <f t="shared" si="3"/>
        <v>8813</v>
      </c>
      <c r="N10" s="784">
        <f t="shared" si="3"/>
        <v>0.78282110499200563</v>
      </c>
      <c r="O10" s="822">
        <f t="shared" si="3"/>
        <v>11571</v>
      </c>
      <c r="P10" s="801">
        <f t="shared" si="3"/>
        <v>1.0278024515899804</v>
      </c>
      <c r="Q10" s="747">
        <f>Q68</f>
        <v>30120</v>
      </c>
      <c r="R10" s="805">
        <f>R68</f>
        <v>0.89181026825368626</v>
      </c>
      <c r="S10" s="822">
        <f t="shared" ref="S10:X10" si="5">S68</f>
        <v>10114</v>
      </c>
      <c r="T10" s="784">
        <f t="shared" si="5"/>
        <v>0.89838337182448036</v>
      </c>
      <c r="U10" s="822">
        <f t="shared" si="5"/>
        <v>9379</v>
      </c>
      <c r="V10" s="784">
        <f t="shared" si="5"/>
        <v>0.83309646473618759</v>
      </c>
      <c r="W10" s="822">
        <f t="shared" si="5"/>
        <v>9959</v>
      </c>
      <c r="X10" s="801">
        <f t="shared" si="5"/>
        <v>0.88461538461538458</v>
      </c>
      <c r="Y10" s="747">
        <f>Y68</f>
        <v>29452</v>
      </c>
      <c r="Z10" s="805">
        <f>Z68</f>
        <v>0.87203174039201747</v>
      </c>
    </row>
    <row r="11" spans="1:26" s="580" customFormat="1" x14ac:dyDescent="0.25">
      <c r="A11" s="759" t="str">
        <f t="shared" ref="A11:P11" si="6">A79</f>
        <v>UBS Jardim Brasil</v>
      </c>
      <c r="B11" s="765">
        <f t="shared" si="6"/>
        <v>6145</v>
      </c>
      <c r="C11" s="749">
        <f t="shared" si="6"/>
        <v>7895</v>
      </c>
      <c r="D11" s="742">
        <f t="shared" si="6"/>
        <v>1.2847843775427177</v>
      </c>
      <c r="E11" s="741">
        <f t="shared" si="6"/>
        <v>7539</v>
      </c>
      <c r="F11" s="742">
        <f t="shared" si="6"/>
        <v>1.2268510984540277</v>
      </c>
      <c r="G11" s="741">
        <f t="shared" si="6"/>
        <v>8300</v>
      </c>
      <c r="H11" s="742">
        <f t="shared" si="6"/>
        <v>1.3506916192026037</v>
      </c>
      <c r="I11" s="747">
        <f t="shared" ref="I11:J11" si="7">I79</f>
        <v>23734</v>
      </c>
      <c r="J11" s="805">
        <f t="shared" si="7"/>
        <v>1.2874423650664497</v>
      </c>
      <c r="K11" s="822">
        <f t="shared" si="6"/>
        <v>8413</v>
      </c>
      <c r="L11" s="784">
        <f t="shared" si="6"/>
        <v>1.369080553295362</v>
      </c>
      <c r="M11" s="822">
        <f t="shared" si="6"/>
        <v>8609</v>
      </c>
      <c r="N11" s="784">
        <f t="shared" si="6"/>
        <v>1.4009764035801464</v>
      </c>
      <c r="O11" s="822">
        <f t="shared" si="6"/>
        <v>9745</v>
      </c>
      <c r="P11" s="801">
        <f t="shared" si="6"/>
        <v>1.5858421480878764</v>
      </c>
      <c r="Q11" s="747">
        <f>Q79</f>
        <v>26767</v>
      </c>
      <c r="R11" s="805">
        <f>R79</f>
        <v>1.4519663683211284</v>
      </c>
      <c r="S11" s="822">
        <f t="shared" ref="S11:X11" si="8">S79</f>
        <v>8707</v>
      </c>
      <c r="T11" s="784">
        <f t="shared" si="8"/>
        <v>1.4169243287225386</v>
      </c>
      <c r="U11" s="822">
        <f t="shared" si="8"/>
        <v>8570</v>
      </c>
      <c r="V11" s="784">
        <f t="shared" si="8"/>
        <v>1.3946297803091945</v>
      </c>
      <c r="W11" s="822">
        <f t="shared" si="8"/>
        <v>7516</v>
      </c>
      <c r="X11" s="801">
        <f t="shared" si="8"/>
        <v>1.2231082180634663</v>
      </c>
      <c r="Y11" s="747">
        <f>Y79</f>
        <v>24793</v>
      </c>
      <c r="Z11" s="805">
        <f>Z79</f>
        <v>1.3448874423650665</v>
      </c>
    </row>
    <row r="12" spans="1:26" s="580" customFormat="1" x14ac:dyDescent="0.25">
      <c r="A12" s="759" t="str">
        <f t="shared" ref="A12:P12" si="9">A87</f>
        <v>UBS Vila Guilherme</v>
      </c>
      <c r="B12" s="765">
        <f t="shared" si="9"/>
        <v>1986</v>
      </c>
      <c r="C12" s="749">
        <f t="shared" si="9"/>
        <v>3774</v>
      </c>
      <c r="D12" s="742">
        <f t="shared" si="9"/>
        <v>1.9003021148036254</v>
      </c>
      <c r="E12" s="741">
        <f t="shared" si="9"/>
        <v>2942</v>
      </c>
      <c r="F12" s="742">
        <f t="shared" si="9"/>
        <v>1.4813695871097683</v>
      </c>
      <c r="G12" s="741">
        <f t="shared" si="9"/>
        <v>3883</v>
      </c>
      <c r="H12" s="742">
        <f t="shared" si="9"/>
        <v>1.9551863041289024</v>
      </c>
      <c r="I12" s="747">
        <f t="shared" ref="I12:J12" si="10">I87</f>
        <v>10599</v>
      </c>
      <c r="J12" s="805">
        <f t="shared" si="10"/>
        <v>1.7789526686807653</v>
      </c>
      <c r="K12" s="822">
        <f t="shared" si="9"/>
        <v>3300</v>
      </c>
      <c r="L12" s="784">
        <f t="shared" si="9"/>
        <v>1.661631419939577</v>
      </c>
      <c r="M12" s="822">
        <f t="shared" si="9"/>
        <v>3298</v>
      </c>
      <c r="N12" s="784">
        <f t="shared" si="9"/>
        <v>1.660624370594159</v>
      </c>
      <c r="O12" s="822">
        <f t="shared" si="9"/>
        <v>3528</v>
      </c>
      <c r="P12" s="801">
        <f t="shared" si="9"/>
        <v>1.7764350453172206</v>
      </c>
      <c r="Q12" s="747">
        <f>Q87</f>
        <v>10126</v>
      </c>
      <c r="R12" s="805">
        <f>R87</f>
        <v>1.6995636119503188</v>
      </c>
      <c r="S12" s="822">
        <f t="shared" ref="S12:X12" si="11">S87</f>
        <v>3235</v>
      </c>
      <c r="T12" s="784">
        <f t="shared" si="11"/>
        <v>1.6289023162134946</v>
      </c>
      <c r="U12" s="822">
        <f t="shared" si="11"/>
        <v>3242</v>
      </c>
      <c r="V12" s="784">
        <f t="shared" si="11"/>
        <v>1.6324269889224572</v>
      </c>
      <c r="W12" s="822">
        <f t="shared" si="11"/>
        <v>3153</v>
      </c>
      <c r="X12" s="801">
        <f t="shared" si="11"/>
        <v>1.5876132930513596</v>
      </c>
      <c r="Y12" s="747">
        <f>Y87</f>
        <v>9630</v>
      </c>
      <c r="Z12" s="805">
        <f>Z87</f>
        <v>1.6163141993957704</v>
      </c>
    </row>
    <row r="13" spans="1:26" s="580" customFormat="1" x14ac:dyDescent="0.25">
      <c r="A13" s="759" t="str">
        <f t="shared" ref="A13:P13" si="12">A109</f>
        <v>UBS Vila Medeiros</v>
      </c>
      <c r="B13" s="765">
        <f t="shared" si="12"/>
        <v>4905</v>
      </c>
      <c r="C13" s="749">
        <f t="shared" si="12"/>
        <v>8019</v>
      </c>
      <c r="D13" s="742">
        <f t="shared" si="12"/>
        <v>1.6348623853211008</v>
      </c>
      <c r="E13" s="741">
        <f t="shared" si="12"/>
        <v>6863</v>
      </c>
      <c r="F13" s="742">
        <f t="shared" si="12"/>
        <v>1.399184505606524</v>
      </c>
      <c r="G13" s="741">
        <f t="shared" si="12"/>
        <v>7259</v>
      </c>
      <c r="H13" s="742">
        <f t="shared" si="12"/>
        <v>1.4799184505606524</v>
      </c>
      <c r="I13" s="747">
        <f t="shared" ref="I13:J13" si="13">I109</f>
        <v>22141</v>
      </c>
      <c r="J13" s="805">
        <f t="shared" si="13"/>
        <v>1.5046551138294257</v>
      </c>
      <c r="K13" s="822">
        <f t="shared" si="12"/>
        <v>7001</v>
      </c>
      <c r="L13" s="784">
        <f t="shared" si="12"/>
        <v>1.4273190621814476</v>
      </c>
      <c r="M13" s="822">
        <f t="shared" si="12"/>
        <v>6185</v>
      </c>
      <c r="N13" s="784">
        <f t="shared" si="12"/>
        <v>1.2609582059123343</v>
      </c>
      <c r="O13" s="822">
        <f t="shared" si="12"/>
        <v>7090</v>
      </c>
      <c r="P13" s="801">
        <f t="shared" si="12"/>
        <v>1.4454638124362895</v>
      </c>
      <c r="Q13" s="747">
        <f>Q109</f>
        <v>20276</v>
      </c>
      <c r="R13" s="805">
        <f>R109</f>
        <v>1.3779136935100238</v>
      </c>
      <c r="S13" s="822">
        <f t="shared" ref="S13:X13" si="14">S109</f>
        <v>6613</v>
      </c>
      <c r="T13" s="784">
        <f t="shared" si="14"/>
        <v>1.3482161060142712</v>
      </c>
      <c r="U13" s="822">
        <f t="shared" si="14"/>
        <v>5904</v>
      </c>
      <c r="V13" s="784">
        <f t="shared" si="14"/>
        <v>1.2036697247706423</v>
      </c>
      <c r="W13" s="822">
        <f t="shared" si="14"/>
        <v>5105</v>
      </c>
      <c r="X13" s="801">
        <f t="shared" si="14"/>
        <v>1.0407747196738022</v>
      </c>
      <c r="Y13" s="747">
        <f>Y109</f>
        <v>17622</v>
      </c>
      <c r="Z13" s="805">
        <f>Z109</f>
        <v>1.1975535168195719</v>
      </c>
    </row>
    <row r="14" spans="1:26" s="580" customFormat="1" x14ac:dyDescent="0.25">
      <c r="A14" s="759" t="str">
        <f t="shared" ref="A14:P14" si="15">A121</f>
        <v>UBS Vila Izolina Mazzei</v>
      </c>
      <c r="B14" s="765">
        <f t="shared" si="15"/>
        <v>3917</v>
      </c>
      <c r="C14" s="749">
        <f>C121</f>
        <v>5072</v>
      </c>
      <c r="D14" s="742">
        <f t="shared" si="15"/>
        <v>1.2948685218279294</v>
      </c>
      <c r="E14" s="741">
        <f t="shared" si="15"/>
        <v>5013</v>
      </c>
      <c r="F14" s="742">
        <f t="shared" si="15"/>
        <v>1.279805973959663</v>
      </c>
      <c r="G14" s="741">
        <f t="shared" si="15"/>
        <v>7404</v>
      </c>
      <c r="H14" s="742">
        <f t="shared" si="15"/>
        <v>1.8902221087567015</v>
      </c>
      <c r="I14" s="747">
        <f t="shared" ref="I14:J14" si="16">I121</f>
        <v>17489</v>
      </c>
      <c r="J14" s="805">
        <f t="shared" si="16"/>
        <v>1.4882988681814313</v>
      </c>
      <c r="K14" s="822">
        <f t="shared" si="15"/>
        <v>5516</v>
      </c>
      <c r="L14" s="784">
        <f t="shared" si="15"/>
        <v>1.4082205769721725</v>
      </c>
      <c r="M14" s="822">
        <f t="shared" si="15"/>
        <v>2739</v>
      </c>
      <c r="N14" s="784">
        <f t="shared" si="15"/>
        <v>0.69925963747766151</v>
      </c>
      <c r="O14" s="822">
        <f t="shared" si="15"/>
        <v>6926</v>
      </c>
      <c r="P14" s="801">
        <f t="shared" si="15"/>
        <v>1.7681899412815931</v>
      </c>
      <c r="Q14" s="747">
        <f>Q121</f>
        <v>15181</v>
      </c>
      <c r="R14" s="805">
        <f>R121</f>
        <v>1.2918900519104757</v>
      </c>
      <c r="S14" s="822">
        <f t="shared" ref="S14:X14" si="17">S121</f>
        <v>4931</v>
      </c>
      <c r="T14" s="784">
        <f t="shared" si="17"/>
        <v>1.2588715853969874</v>
      </c>
      <c r="U14" s="822">
        <f t="shared" si="17"/>
        <v>5437</v>
      </c>
      <c r="V14" s="784">
        <f t="shared" si="17"/>
        <v>1.3880520806739851</v>
      </c>
      <c r="W14" s="822">
        <f t="shared" si="17"/>
        <v>5444</v>
      </c>
      <c r="X14" s="801">
        <f t="shared" si="17"/>
        <v>1.3898391626244575</v>
      </c>
      <c r="Y14" s="747">
        <f>Y121</f>
        <v>15812</v>
      </c>
      <c r="Z14" s="805">
        <f>Z121</f>
        <v>1.3455876095651433</v>
      </c>
    </row>
    <row r="15" spans="1:26" s="580" customFormat="1" x14ac:dyDescent="0.25">
      <c r="A15" s="759" t="str">
        <f t="shared" ref="A15:P15" si="18">A141</f>
        <v>UBS Jardim Japão</v>
      </c>
      <c r="B15" s="765">
        <f t="shared" si="18"/>
        <v>3175</v>
      </c>
      <c r="C15" s="749">
        <f t="shared" si="18"/>
        <v>4765</v>
      </c>
      <c r="D15" s="742">
        <f t="shared" si="18"/>
        <v>1.5007874015748031</v>
      </c>
      <c r="E15" s="741">
        <f t="shared" si="18"/>
        <v>3920</v>
      </c>
      <c r="F15" s="742">
        <f t="shared" si="18"/>
        <v>1.2346456692913386</v>
      </c>
      <c r="G15" s="741">
        <f t="shared" si="18"/>
        <v>4571</v>
      </c>
      <c r="H15" s="742">
        <f t="shared" si="18"/>
        <v>1.4396850393700786</v>
      </c>
      <c r="I15" s="747">
        <f t="shared" ref="I15:J15" si="19">I141</f>
        <v>13256</v>
      </c>
      <c r="J15" s="805">
        <f t="shared" si="19"/>
        <v>1.3917060367454068</v>
      </c>
      <c r="K15" s="822">
        <f t="shared" si="18"/>
        <v>4136</v>
      </c>
      <c r="L15" s="784">
        <f t="shared" si="18"/>
        <v>1.3026771653543308</v>
      </c>
      <c r="M15" s="822">
        <f t="shared" si="18"/>
        <v>4295</v>
      </c>
      <c r="N15" s="784">
        <f t="shared" si="18"/>
        <v>1.352755905511811</v>
      </c>
      <c r="O15" s="822">
        <f t="shared" si="18"/>
        <v>4746</v>
      </c>
      <c r="P15" s="801">
        <f t="shared" si="18"/>
        <v>1.4948031496062992</v>
      </c>
      <c r="Q15" s="747">
        <f>Q141</f>
        <v>13177</v>
      </c>
      <c r="R15" s="805">
        <f>R141</f>
        <v>1.3834120734908137</v>
      </c>
      <c r="S15" s="822">
        <f t="shared" ref="S15:X15" si="20">S141</f>
        <v>4064</v>
      </c>
      <c r="T15" s="784">
        <f t="shared" si="20"/>
        <v>1.28</v>
      </c>
      <c r="U15" s="822">
        <f t="shared" si="20"/>
        <v>4397</v>
      </c>
      <c r="V15" s="784">
        <f t="shared" si="20"/>
        <v>1.3848818897637796</v>
      </c>
      <c r="W15" s="822">
        <f t="shared" si="20"/>
        <v>4049</v>
      </c>
      <c r="X15" s="801">
        <f t="shared" si="20"/>
        <v>1.275275590551181</v>
      </c>
      <c r="Y15" s="747">
        <f>Y141</f>
        <v>12510</v>
      </c>
      <c r="Z15" s="805">
        <f>Z141</f>
        <v>1.3133858267716536</v>
      </c>
    </row>
    <row r="16" spans="1:26" s="580" customFormat="1" x14ac:dyDescent="0.25">
      <c r="A16" s="759" t="str">
        <f t="shared" ref="A16:P16" si="21">A159</f>
        <v>UBS Vila EDE</v>
      </c>
      <c r="B16" s="765">
        <f t="shared" si="21"/>
        <v>4775</v>
      </c>
      <c r="C16" s="749">
        <f t="shared" si="21"/>
        <v>5133</v>
      </c>
      <c r="D16" s="742">
        <f t="shared" si="21"/>
        <v>1.0749738219895288</v>
      </c>
      <c r="E16" s="741">
        <f t="shared" si="21"/>
        <v>4094</v>
      </c>
      <c r="F16" s="742">
        <f t="shared" si="21"/>
        <v>0.85738219895287959</v>
      </c>
      <c r="G16" s="741">
        <f t="shared" si="21"/>
        <v>5410</v>
      </c>
      <c r="H16" s="742">
        <f t="shared" si="21"/>
        <v>1.1329842931937173</v>
      </c>
      <c r="I16" s="747">
        <f t="shared" ref="I16:J16" si="22">I159</f>
        <v>14637</v>
      </c>
      <c r="J16" s="805">
        <f t="shared" si="22"/>
        <v>1.0217801047120418</v>
      </c>
      <c r="K16" s="822">
        <f t="shared" si="21"/>
        <v>5307</v>
      </c>
      <c r="L16" s="784">
        <f t="shared" si="21"/>
        <v>1.111413612565445</v>
      </c>
      <c r="M16" s="822">
        <f t="shared" si="21"/>
        <v>4126</v>
      </c>
      <c r="N16" s="784">
        <f t="shared" si="21"/>
        <v>0.86408376963350786</v>
      </c>
      <c r="O16" s="822">
        <f t="shared" si="21"/>
        <v>5462</v>
      </c>
      <c r="P16" s="801">
        <f t="shared" si="21"/>
        <v>1.1438743455497382</v>
      </c>
      <c r="Q16" s="747">
        <f>Q159</f>
        <v>14895</v>
      </c>
      <c r="R16" s="805">
        <f>R159</f>
        <v>1.0397905759162305</v>
      </c>
      <c r="S16" s="822">
        <f t="shared" ref="S16:X16" si="23">S159</f>
        <v>4973</v>
      </c>
      <c r="T16" s="784">
        <f t="shared" si="23"/>
        <v>1.0414659685863874</v>
      </c>
      <c r="U16" s="822">
        <f t="shared" si="23"/>
        <v>6237</v>
      </c>
      <c r="V16" s="784">
        <f t="shared" si="23"/>
        <v>1.3061780104712042</v>
      </c>
      <c r="W16" s="822">
        <f t="shared" si="23"/>
        <v>4987</v>
      </c>
      <c r="X16" s="801">
        <f t="shared" si="23"/>
        <v>1.0443979057591624</v>
      </c>
      <c r="Y16" s="747">
        <f>Y159</f>
        <v>16197</v>
      </c>
      <c r="Z16" s="805">
        <f>Z159</f>
        <v>1.1306806282722512</v>
      </c>
    </row>
    <row r="17" spans="1:26" s="580" customFormat="1" x14ac:dyDescent="0.25">
      <c r="A17" s="759" t="str">
        <f t="shared" ref="A17:P17" si="24">A168</f>
        <v>UBS Vila Leonor</v>
      </c>
      <c r="B17" s="765">
        <f t="shared" si="24"/>
        <v>3586</v>
      </c>
      <c r="C17" s="749">
        <f t="shared" si="24"/>
        <v>3491</v>
      </c>
      <c r="D17" s="742">
        <f t="shared" si="24"/>
        <v>0.97350808700501956</v>
      </c>
      <c r="E17" s="741">
        <f t="shared" si="24"/>
        <v>3704</v>
      </c>
      <c r="F17" s="742">
        <f t="shared" si="24"/>
        <v>1.0329057445621863</v>
      </c>
      <c r="G17" s="741">
        <f t="shared" si="24"/>
        <v>3961</v>
      </c>
      <c r="H17" s="742">
        <f t="shared" si="24"/>
        <v>1.1045733407696599</v>
      </c>
      <c r="I17" s="747">
        <f t="shared" ref="I17:J17" si="25">I168</f>
        <v>11156</v>
      </c>
      <c r="J17" s="805">
        <f t="shared" si="25"/>
        <v>1.0369957241122885</v>
      </c>
      <c r="K17" s="822">
        <f t="shared" si="24"/>
        <v>2134</v>
      </c>
      <c r="L17" s="784">
        <f t="shared" si="24"/>
        <v>0.59509202453987731</v>
      </c>
      <c r="M17" s="822">
        <f t="shared" si="24"/>
        <v>2209</v>
      </c>
      <c r="N17" s="784">
        <f t="shared" si="24"/>
        <v>0.61600669269380925</v>
      </c>
      <c r="O17" s="822">
        <f t="shared" si="24"/>
        <v>3751</v>
      </c>
      <c r="P17" s="801">
        <f t="shared" si="24"/>
        <v>1.0460122699386503</v>
      </c>
      <c r="Q17" s="747">
        <f>Q168</f>
        <v>8094</v>
      </c>
      <c r="R17" s="805">
        <f>R168</f>
        <v>0.75237032905744561</v>
      </c>
      <c r="S17" s="822">
        <f t="shared" ref="S17:X17" si="26">S168</f>
        <v>3899</v>
      </c>
      <c r="T17" s="784">
        <f t="shared" si="26"/>
        <v>1.0872838817624093</v>
      </c>
      <c r="U17" s="822">
        <f t="shared" si="26"/>
        <v>3256</v>
      </c>
      <c r="V17" s="784">
        <f t="shared" si="26"/>
        <v>0.90797546012269936</v>
      </c>
      <c r="W17" s="822">
        <f t="shared" si="26"/>
        <v>3097</v>
      </c>
      <c r="X17" s="801">
        <f t="shared" si="26"/>
        <v>0.86363636363636365</v>
      </c>
      <c r="Y17" s="747">
        <f>Y168</f>
        <v>10252</v>
      </c>
      <c r="Z17" s="805">
        <f>Z168</f>
        <v>0.95296523517382414</v>
      </c>
    </row>
    <row r="18" spans="1:26" s="580" customFormat="1" x14ac:dyDescent="0.25">
      <c r="A18" s="759" t="str">
        <f t="shared" ref="A18:P18" si="27">A177</f>
        <v>UBS Vila Sabrina</v>
      </c>
      <c r="B18" s="765">
        <f t="shared" si="27"/>
        <v>4129</v>
      </c>
      <c r="C18" s="749">
        <f t="shared" si="27"/>
        <v>4116</v>
      </c>
      <c r="D18" s="742">
        <f t="shared" si="27"/>
        <v>0.99685153790263992</v>
      </c>
      <c r="E18" s="741">
        <f t="shared" si="27"/>
        <v>4152</v>
      </c>
      <c r="F18" s="742">
        <f t="shared" si="27"/>
        <v>1.0055703560184064</v>
      </c>
      <c r="G18" s="741">
        <f t="shared" si="27"/>
        <v>4357</v>
      </c>
      <c r="H18" s="742">
        <f t="shared" si="27"/>
        <v>1.0552191813998546</v>
      </c>
      <c r="I18" s="747">
        <f t="shared" ref="I18:J18" si="28">I177</f>
        <v>12625</v>
      </c>
      <c r="J18" s="805">
        <f t="shared" si="28"/>
        <v>1.0192136917736336</v>
      </c>
      <c r="K18" s="822">
        <f t="shared" si="27"/>
        <v>3764</v>
      </c>
      <c r="L18" s="784">
        <f t="shared" si="27"/>
        <v>0.9116008718818116</v>
      </c>
      <c r="M18" s="822">
        <f t="shared" si="27"/>
        <v>3488</v>
      </c>
      <c r="N18" s="784">
        <f t="shared" si="27"/>
        <v>0.84475659966093486</v>
      </c>
      <c r="O18" s="822">
        <f t="shared" si="27"/>
        <v>3150</v>
      </c>
      <c r="P18" s="801">
        <f t="shared" si="27"/>
        <v>0.76289658512957137</v>
      </c>
      <c r="Q18" s="747">
        <f>Q177</f>
        <v>10402</v>
      </c>
      <c r="R18" s="805">
        <f>R177</f>
        <v>0.83975135222410591</v>
      </c>
      <c r="S18" s="822">
        <f t="shared" ref="S18:X18" si="29">S177</f>
        <v>4252</v>
      </c>
      <c r="T18" s="784">
        <f t="shared" si="29"/>
        <v>1.029789295228869</v>
      </c>
      <c r="U18" s="822">
        <f t="shared" si="29"/>
        <v>4219</v>
      </c>
      <c r="V18" s="784">
        <f t="shared" si="29"/>
        <v>1.0217970452894163</v>
      </c>
      <c r="W18" s="822">
        <f t="shared" si="29"/>
        <v>3755</v>
      </c>
      <c r="X18" s="801">
        <f t="shared" si="29"/>
        <v>0.90942116735286993</v>
      </c>
      <c r="Y18" s="747">
        <f>Y177</f>
        <v>12226</v>
      </c>
      <c r="Z18" s="805">
        <f>Z177</f>
        <v>0.98700250262371847</v>
      </c>
    </row>
    <row r="19" spans="1:26" s="580" customFormat="1" x14ac:dyDescent="0.25">
      <c r="A19" s="759" t="str">
        <f t="shared" ref="A19:P19" si="30">A189</f>
        <v>UBS Carandiru</v>
      </c>
      <c r="B19" s="765">
        <f t="shared" si="30"/>
        <v>4817</v>
      </c>
      <c r="C19" s="749">
        <f t="shared" si="30"/>
        <v>5656</v>
      </c>
      <c r="D19" s="742">
        <f t="shared" si="30"/>
        <v>1.1741747975918622</v>
      </c>
      <c r="E19" s="741">
        <f t="shared" si="30"/>
        <v>4145</v>
      </c>
      <c r="F19" s="742">
        <f t="shared" si="30"/>
        <v>0.86049408345443223</v>
      </c>
      <c r="G19" s="741">
        <f t="shared" si="30"/>
        <v>5489</v>
      </c>
      <c r="H19" s="742">
        <f t="shared" si="30"/>
        <v>1.1395059165455679</v>
      </c>
      <c r="I19" s="747">
        <f t="shared" ref="I19:J19" si="31">I189</f>
        <v>15290</v>
      </c>
      <c r="J19" s="805">
        <f t="shared" si="31"/>
        <v>1.0580582658639541</v>
      </c>
      <c r="K19" s="822">
        <f t="shared" si="30"/>
        <v>3400</v>
      </c>
      <c r="L19" s="784">
        <f t="shared" si="30"/>
        <v>0.7058335063317418</v>
      </c>
      <c r="M19" s="822">
        <f t="shared" si="30"/>
        <v>2683</v>
      </c>
      <c r="N19" s="784">
        <f t="shared" si="30"/>
        <v>0.55698567573178326</v>
      </c>
      <c r="O19" s="822">
        <f t="shared" si="30"/>
        <v>5784</v>
      </c>
      <c r="P19" s="801">
        <f t="shared" si="30"/>
        <v>1.2007473531243513</v>
      </c>
      <c r="Q19" s="747">
        <f>Q189</f>
        <v>11867</v>
      </c>
      <c r="R19" s="805">
        <f>R189</f>
        <v>0.82118884506262546</v>
      </c>
      <c r="S19" s="822">
        <f t="shared" ref="S19:X19" si="32">S189</f>
        <v>4237</v>
      </c>
      <c r="T19" s="784">
        <f t="shared" si="32"/>
        <v>0.87959310774340871</v>
      </c>
      <c r="U19" s="822">
        <f t="shared" si="32"/>
        <v>3643</v>
      </c>
      <c r="V19" s="784">
        <f t="shared" si="32"/>
        <v>0.75627984222545153</v>
      </c>
      <c r="W19" s="822">
        <f t="shared" si="32"/>
        <v>2706</v>
      </c>
      <c r="X19" s="801">
        <f t="shared" si="32"/>
        <v>0.56176043180402735</v>
      </c>
      <c r="Y19" s="747">
        <f>Y189</f>
        <v>10586</v>
      </c>
      <c r="Z19" s="805">
        <f>Z189</f>
        <v>0.73254446059096257</v>
      </c>
    </row>
    <row r="20" spans="1:26" s="580" customFormat="1" x14ac:dyDescent="0.25">
      <c r="A20" s="759" t="str">
        <f t="shared" ref="A20:P20" si="33">A220</f>
        <v>UBS Paulo Gnecco</v>
      </c>
      <c r="B20" s="765">
        <f t="shared" si="33"/>
        <v>3587</v>
      </c>
      <c r="C20" s="749">
        <f t="shared" si="33"/>
        <v>3092</v>
      </c>
      <c r="D20" s="742">
        <f t="shared" si="33"/>
        <v>0.86200167270699746</v>
      </c>
      <c r="E20" s="741">
        <f t="shared" si="33"/>
        <v>3301</v>
      </c>
      <c r="F20" s="742">
        <f t="shared" si="33"/>
        <v>0.92026763311959858</v>
      </c>
      <c r="G20" s="741">
        <f t="shared" si="33"/>
        <v>4338</v>
      </c>
      <c r="H20" s="742">
        <f t="shared" si="33"/>
        <v>1.2093671591859492</v>
      </c>
      <c r="I20" s="747">
        <f t="shared" ref="I20:J20" si="34">I220</f>
        <v>10731</v>
      </c>
      <c r="J20" s="805">
        <f t="shared" si="34"/>
        <v>0.99721215500418181</v>
      </c>
      <c r="K20" s="822">
        <f t="shared" si="33"/>
        <v>4165</v>
      </c>
      <c r="L20" s="784">
        <f t="shared" si="33"/>
        <v>1.1611374407582939</v>
      </c>
      <c r="M20" s="822">
        <f t="shared" si="33"/>
        <v>3152</v>
      </c>
      <c r="N20" s="784">
        <f t="shared" si="33"/>
        <v>0.87872874268190693</v>
      </c>
      <c r="O20" s="822">
        <f t="shared" si="33"/>
        <v>3107</v>
      </c>
      <c r="P20" s="801">
        <f t="shared" si="33"/>
        <v>0.8661834402007248</v>
      </c>
      <c r="Q20" s="747">
        <f>Q220</f>
        <v>10424</v>
      </c>
      <c r="R20" s="805">
        <f>R220</f>
        <v>0.96868320788030848</v>
      </c>
      <c r="S20" s="822">
        <f t="shared" ref="S20:X20" si="35">S220</f>
        <v>2867</v>
      </c>
      <c r="T20" s="784">
        <f t="shared" si="35"/>
        <v>0.79927516030108725</v>
      </c>
      <c r="U20" s="822">
        <f t="shared" si="35"/>
        <v>3294</v>
      </c>
      <c r="V20" s="784">
        <f t="shared" si="35"/>
        <v>0.91831614162252584</v>
      </c>
      <c r="W20" s="822">
        <f t="shared" si="35"/>
        <v>3549</v>
      </c>
      <c r="X20" s="801">
        <f t="shared" si="35"/>
        <v>0.98940618901589072</v>
      </c>
      <c r="Y20" s="747">
        <f>Y220</f>
        <v>9710</v>
      </c>
      <c r="Z20" s="805">
        <f>Z220</f>
        <v>0.90233249697983464</v>
      </c>
    </row>
    <row r="21" spans="1:26" s="580" customFormat="1" ht="16.5" thickBot="1" x14ac:dyDescent="0.3">
      <c r="A21" s="760" t="str">
        <f t="shared" ref="A21:P21" si="36">A227</f>
        <v>UBS Jardim Julieta</v>
      </c>
      <c r="B21" s="766">
        <f t="shared" si="36"/>
        <v>1315</v>
      </c>
      <c r="C21" s="750">
        <f t="shared" si="36"/>
        <v>1256</v>
      </c>
      <c r="D21" s="751">
        <f t="shared" si="36"/>
        <v>0.95513307984790874</v>
      </c>
      <c r="E21" s="752">
        <f t="shared" si="36"/>
        <v>1325</v>
      </c>
      <c r="F21" s="751">
        <f t="shared" si="36"/>
        <v>1.0076045627376427</v>
      </c>
      <c r="G21" s="752">
        <f t="shared" si="36"/>
        <v>1533</v>
      </c>
      <c r="H21" s="751">
        <f t="shared" si="36"/>
        <v>1.1657794676806084</v>
      </c>
      <c r="I21" s="748">
        <f t="shared" ref="I21:J21" si="37">I227</f>
        <v>4114</v>
      </c>
      <c r="J21" s="806">
        <f t="shared" si="37"/>
        <v>1.0428390367553866</v>
      </c>
      <c r="K21" s="823">
        <f t="shared" si="36"/>
        <v>1436</v>
      </c>
      <c r="L21" s="785">
        <f t="shared" si="36"/>
        <v>1.0920152091254753</v>
      </c>
      <c r="M21" s="823">
        <f t="shared" si="36"/>
        <v>1350</v>
      </c>
      <c r="N21" s="785">
        <f t="shared" si="36"/>
        <v>1.0266159695817489</v>
      </c>
      <c r="O21" s="823">
        <f t="shared" si="36"/>
        <v>1530</v>
      </c>
      <c r="P21" s="802">
        <f t="shared" si="36"/>
        <v>1.1634980988593155</v>
      </c>
      <c r="Q21" s="748">
        <f>Q227</f>
        <v>4316</v>
      </c>
      <c r="R21" s="806">
        <f>R227</f>
        <v>1.09404309252218</v>
      </c>
      <c r="S21" s="823">
        <f t="shared" ref="S21:X21" si="38">S227</f>
        <v>1481</v>
      </c>
      <c r="T21" s="785">
        <f t="shared" si="38"/>
        <v>1.1262357414448669</v>
      </c>
      <c r="U21" s="823">
        <f t="shared" si="38"/>
        <v>1395</v>
      </c>
      <c r="V21" s="785">
        <f t="shared" si="38"/>
        <v>1.0608365019011408</v>
      </c>
      <c r="W21" s="823">
        <f t="shared" si="38"/>
        <v>1378</v>
      </c>
      <c r="X21" s="802">
        <f t="shared" si="38"/>
        <v>1.0479087452471483</v>
      </c>
      <c r="Y21" s="748">
        <f>Y227</f>
        <v>4254</v>
      </c>
      <c r="Z21" s="806">
        <f>Z227</f>
        <v>1.0783269961977187</v>
      </c>
    </row>
    <row r="22" spans="1:26" s="580" customFormat="1" thickBot="1" x14ac:dyDescent="0.3">
      <c r="A22" s="1451" t="s">
        <v>375</v>
      </c>
      <c r="B22" s="1452"/>
      <c r="C22" s="1452"/>
      <c r="D22" s="1452"/>
      <c r="E22" s="1452"/>
      <c r="F22" s="1452"/>
      <c r="G22" s="1452"/>
      <c r="H22" s="1452"/>
      <c r="I22" s="1452"/>
      <c r="J22" s="1452"/>
      <c r="K22" s="1452"/>
      <c r="L22" s="1452"/>
      <c r="M22" s="1452"/>
      <c r="N22" s="1452"/>
      <c r="O22" s="1452"/>
      <c r="P22" s="1452"/>
      <c r="Q22" s="1452"/>
      <c r="R22" s="1452"/>
      <c r="S22" s="1452"/>
      <c r="T22" s="1452"/>
      <c r="U22" s="1452"/>
      <c r="V22" s="1452"/>
      <c r="W22" s="1452"/>
      <c r="X22" s="1452"/>
      <c r="Y22" s="1452"/>
      <c r="Z22" s="1453"/>
    </row>
    <row r="23" spans="1:26" s="580" customFormat="1" ht="16.5" thickBot="1" x14ac:dyDescent="0.3">
      <c r="A23" s="758" t="str">
        <f t="shared" ref="A23:P23" si="39">A99</f>
        <v>CEO Vila Guilherme</v>
      </c>
      <c r="B23" s="767">
        <f t="shared" si="39"/>
        <v>840</v>
      </c>
      <c r="C23" s="753">
        <f t="shared" si="39"/>
        <v>1233</v>
      </c>
      <c r="D23" s="362">
        <f t="shared" si="39"/>
        <v>1.4678571428571427</v>
      </c>
      <c r="E23" s="753">
        <f t="shared" si="39"/>
        <v>1221</v>
      </c>
      <c r="F23" s="362">
        <f t="shared" si="39"/>
        <v>1.4535714285714285</v>
      </c>
      <c r="G23" s="753">
        <f t="shared" si="39"/>
        <v>1279</v>
      </c>
      <c r="H23" s="362">
        <f t="shared" si="39"/>
        <v>1.5226190476190475</v>
      </c>
      <c r="I23" s="756">
        <f t="shared" ref="I23:J23" si="40">I99</f>
        <v>3733</v>
      </c>
      <c r="J23" s="807">
        <f t="shared" si="40"/>
        <v>1.4813492063492064</v>
      </c>
      <c r="K23" s="824">
        <f t="shared" si="39"/>
        <v>1130</v>
      </c>
      <c r="L23" s="786">
        <f t="shared" si="39"/>
        <v>1.3452380952380953</v>
      </c>
      <c r="M23" s="824">
        <f t="shared" si="39"/>
        <v>887</v>
      </c>
      <c r="N23" s="786">
        <f t="shared" si="39"/>
        <v>1.055952380952381</v>
      </c>
      <c r="O23" s="824">
        <f t="shared" si="39"/>
        <v>1121</v>
      </c>
      <c r="P23" s="803">
        <f t="shared" si="39"/>
        <v>1.3345238095238094</v>
      </c>
      <c r="Q23" s="756">
        <f>Q99</f>
        <v>3138</v>
      </c>
      <c r="R23" s="807">
        <f>R99</f>
        <v>1.2452380952380953</v>
      </c>
      <c r="S23" s="824">
        <f t="shared" ref="S23:X23" si="41">S99</f>
        <v>1302</v>
      </c>
      <c r="T23" s="786">
        <f t="shared" si="41"/>
        <v>1.55</v>
      </c>
      <c r="U23" s="824">
        <f t="shared" si="41"/>
        <v>1279</v>
      </c>
      <c r="V23" s="786">
        <f t="shared" si="41"/>
        <v>1.5226190476190475</v>
      </c>
      <c r="W23" s="824">
        <f t="shared" si="41"/>
        <v>1181</v>
      </c>
      <c r="X23" s="803">
        <f t="shared" si="41"/>
        <v>1.4059523809523808</v>
      </c>
      <c r="Y23" s="756">
        <f>Y99</f>
        <v>3762</v>
      </c>
      <c r="Z23" s="807">
        <f>Z99</f>
        <v>1.4928571428571429</v>
      </c>
    </row>
    <row r="24" spans="1:26" s="580" customFormat="1" thickBot="1" x14ac:dyDescent="0.3">
      <c r="A24" s="1451" t="s">
        <v>386</v>
      </c>
      <c r="B24" s="1452"/>
      <c r="C24" s="1452"/>
      <c r="D24" s="1452"/>
      <c r="E24" s="1452"/>
      <c r="F24" s="1452"/>
      <c r="G24" s="1452"/>
      <c r="H24" s="1452"/>
      <c r="I24" s="1452"/>
      <c r="J24" s="1452"/>
      <c r="K24" s="1452"/>
      <c r="L24" s="1452"/>
      <c r="M24" s="1452"/>
      <c r="N24" s="1452"/>
      <c r="O24" s="1452"/>
      <c r="P24" s="1452"/>
      <c r="Q24" s="1452"/>
      <c r="R24" s="1452"/>
      <c r="S24" s="1452"/>
      <c r="T24" s="1452"/>
      <c r="U24" s="1452"/>
      <c r="V24" s="1452"/>
      <c r="W24" s="1452"/>
      <c r="X24" s="1452"/>
      <c r="Y24" s="1452"/>
      <c r="Z24" s="1453"/>
    </row>
    <row r="25" spans="1:26" s="580" customFormat="1" ht="16.5" thickBot="1" x14ac:dyDescent="0.3">
      <c r="A25" s="758" t="str">
        <f t="shared" ref="A25:P25" si="42">A149</f>
        <v>EMAD Jd Japão</v>
      </c>
      <c r="B25" s="767">
        <f t="shared" si="42"/>
        <v>60</v>
      </c>
      <c r="C25" s="753">
        <f t="shared" si="42"/>
        <v>62</v>
      </c>
      <c r="D25" s="362">
        <f t="shared" si="42"/>
        <v>1.0333333333333334</v>
      </c>
      <c r="E25" s="753">
        <f t="shared" si="42"/>
        <v>67</v>
      </c>
      <c r="F25" s="362">
        <f t="shared" si="42"/>
        <v>1.1166666666666667</v>
      </c>
      <c r="G25" s="753">
        <f t="shared" si="42"/>
        <v>67</v>
      </c>
      <c r="H25" s="362">
        <f t="shared" si="42"/>
        <v>1.1166666666666667</v>
      </c>
      <c r="I25" s="756">
        <f t="shared" ref="I25:J25" si="43">I149</f>
        <v>196</v>
      </c>
      <c r="J25" s="807">
        <f t="shared" si="43"/>
        <v>1.0888888888888888</v>
      </c>
      <c r="K25" s="824">
        <f t="shared" si="42"/>
        <v>71</v>
      </c>
      <c r="L25" s="786">
        <f t="shared" si="42"/>
        <v>1.1833333333333333</v>
      </c>
      <c r="M25" s="824">
        <f t="shared" si="42"/>
        <v>64</v>
      </c>
      <c r="N25" s="786">
        <f t="shared" si="42"/>
        <v>1.0666666666666667</v>
      </c>
      <c r="O25" s="824">
        <f t="shared" si="42"/>
        <v>67</v>
      </c>
      <c r="P25" s="803">
        <f t="shared" si="42"/>
        <v>1.1166666666666667</v>
      </c>
      <c r="Q25" s="856">
        <f>Q149</f>
        <v>202</v>
      </c>
      <c r="R25" s="855">
        <f>R149</f>
        <v>1.1222222222222222</v>
      </c>
      <c r="S25" s="824">
        <f t="shared" ref="S25:X25" si="44">S149</f>
        <v>67</v>
      </c>
      <c r="T25" s="786">
        <f t="shared" si="44"/>
        <v>1.1166666666666667</v>
      </c>
      <c r="U25" s="824">
        <f t="shared" si="44"/>
        <v>0</v>
      </c>
      <c r="V25" s="786">
        <f t="shared" si="44"/>
        <v>0</v>
      </c>
      <c r="W25" s="824">
        <f t="shared" si="44"/>
        <v>0</v>
      </c>
      <c r="X25" s="803">
        <f t="shared" si="44"/>
        <v>0</v>
      </c>
      <c r="Y25" s="856">
        <f>Y149</f>
        <v>67</v>
      </c>
      <c r="Z25" s="855">
        <f>Z149</f>
        <v>0.37222222222222223</v>
      </c>
    </row>
    <row r="26" spans="1:26" s="580" customFormat="1" thickBot="1" x14ac:dyDescent="0.3">
      <c r="A26" s="1451" t="s">
        <v>341</v>
      </c>
      <c r="B26" s="1454"/>
      <c r="C26" s="1454"/>
      <c r="D26" s="1454"/>
      <c r="E26" s="1454"/>
      <c r="F26" s="1454"/>
      <c r="G26" s="1454"/>
      <c r="H26" s="1454"/>
      <c r="I26" s="1454"/>
      <c r="J26" s="1454"/>
      <c r="K26" s="1454"/>
      <c r="L26" s="1454"/>
      <c r="M26" s="1454"/>
      <c r="N26" s="1454"/>
      <c r="O26" s="1454"/>
      <c r="P26" s="1454"/>
      <c r="Q26" s="1454"/>
      <c r="R26" s="1454"/>
      <c r="S26" s="1454"/>
      <c r="T26" s="1454"/>
      <c r="U26" s="1454"/>
      <c r="V26" s="1454"/>
      <c r="W26" s="1454"/>
      <c r="X26" s="1454"/>
      <c r="Y26" s="1454"/>
      <c r="Z26" s="1454"/>
    </row>
    <row r="27" spans="1:26" s="580" customFormat="1" ht="16.5" thickBot="1" x14ac:dyDescent="0.3">
      <c r="A27" s="758" t="str">
        <f t="shared" ref="A27:P27" si="45">A195</f>
        <v>CER III Carandiru</v>
      </c>
      <c r="B27" s="767">
        <f t="shared" si="45"/>
        <v>670</v>
      </c>
      <c r="C27" s="858">
        <f t="shared" si="45"/>
        <v>984</v>
      </c>
      <c r="D27" s="859">
        <f t="shared" si="45"/>
        <v>1.8707224334600761</v>
      </c>
      <c r="E27" s="858">
        <f t="shared" si="45"/>
        <v>960</v>
      </c>
      <c r="F27" s="859">
        <f t="shared" si="45"/>
        <v>1.8250950570342206</v>
      </c>
      <c r="G27" s="858">
        <f t="shared" si="45"/>
        <v>1174</v>
      </c>
      <c r="H27" s="859">
        <f t="shared" si="45"/>
        <v>2.2319391634980987</v>
      </c>
      <c r="I27" s="757">
        <f t="shared" ref="I27:J27" si="46">I195</f>
        <v>3118</v>
      </c>
      <c r="J27" s="808">
        <f t="shared" si="46"/>
        <v>1.5512437810945274</v>
      </c>
      <c r="K27" s="860">
        <f t="shared" si="45"/>
        <v>1087</v>
      </c>
      <c r="L27" s="861">
        <f t="shared" si="45"/>
        <v>2.0665399239543727</v>
      </c>
      <c r="M27" s="860">
        <f t="shared" si="45"/>
        <v>1180</v>
      </c>
      <c r="N27" s="861">
        <f t="shared" si="45"/>
        <v>2.2433460076045626</v>
      </c>
      <c r="O27" s="860">
        <f t="shared" si="45"/>
        <v>1301</v>
      </c>
      <c r="P27" s="862">
        <f t="shared" si="45"/>
        <v>2.4733840304182508</v>
      </c>
      <c r="Q27" s="863">
        <f>Q195</f>
        <v>3568</v>
      </c>
      <c r="R27" s="857">
        <f>R195</f>
        <v>1.7751243781094528</v>
      </c>
      <c r="S27" s="860">
        <f t="shared" ref="S27:X27" si="47">S195</f>
        <v>881</v>
      </c>
      <c r="T27" s="861">
        <f t="shared" si="47"/>
        <v>1.6749049429657794</v>
      </c>
      <c r="U27" s="860">
        <f t="shared" si="47"/>
        <v>648</v>
      </c>
      <c r="V27" s="861">
        <f t="shared" si="47"/>
        <v>1.231939163498099</v>
      </c>
      <c r="W27" s="860">
        <f t="shared" si="47"/>
        <v>923</v>
      </c>
      <c r="X27" s="862">
        <f t="shared" si="47"/>
        <v>1.7547528517110267</v>
      </c>
      <c r="Y27" s="863">
        <f>Y195</f>
        <v>2452</v>
      </c>
      <c r="Z27" s="857">
        <f>Z195</f>
        <v>1.2199004975124379</v>
      </c>
    </row>
    <row r="28" spans="1:26" s="580" customFormat="1" thickBot="1" x14ac:dyDescent="0.3">
      <c r="A28" s="1451" t="s">
        <v>387</v>
      </c>
      <c r="B28" s="1452"/>
      <c r="C28" s="1452"/>
      <c r="D28" s="1452"/>
      <c r="E28" s="1452"/>
      <c r="F28" s="1452"/>
      <c r="G28" s="1452"/>
      <c r="H28" s="1452"/>
      <c r="I28" s="1452"/>
      <c r="J28" s="1452"/>
      <c r="K28" s="1452"/>
      <c r="L28" s="1452"/>
      <c r="M28" s="1452"/>
      <c r="N28" s="1452"/>
      <c r="O28" s="1452"/>
      <c r="P28" s="1452"/>
      <c r="Q28" s="1452"/>
      <c r="R28" s="1452"/>
      <c r="S28" s="1452"/>
      <c r="T28" s="1452"/>
      <c r="U28" s="1452"/>
      <c r="V28" s="1452"/>
      <c r="W28" s="1452"/>
      <c r="X28" s="1452"/>
      <c r="Y28" s="1452"/>
      <c r="Z28" s="1453"/>
    </row>
    <row r="29" spans="1:26" s="580" customFormat="1" ht="16.5" thickBot="1" x14ac:dyDescent="0.3">
      <c r="A29" s="758" t="str">
        <f t="shared" ref="A29:P29" si="48">A200</f>
        <v>APD - Carandiru</v>
      </c>
      <c r="B29" s="767">
        <f t="shared" si="48"/>
        <v>70</v>
      </c>
      <c r="C29" s="858">
        <f t="shared" si="48"/>
        <v>70</v>
      </c>
      <c r="D29" s="362">
        <f t="shared" si="48"/>
        <v>4.5336787564766841E-2</v>
      </c>
      <c r="E29" s="858">
        <f t="shared" si="48"/>
        <v>70</v>
      </c>
      <c r="F29" s="362">
        <f t="shared" si="48"/>
        <v>4.5336787564766841E-2</v>
      </c>
      <c r="G29" s="858">
        <f t="shared" si="48"/>
        <v>70</v>
      </c>
      <c r="H29" s="362">
        <f t="shared" si="48"/>
        <v>4.5336787564766841E-2</v>
      </c>
      <c r="I29" s="757">
        <f t="shared" ref="I29:J29" si="49">I200</f>
        <v>210</v>
      </c>
      <c r="J29" s="807">
        <f t="shared" si="49"/>
        <v>1</v>
      </c>
      <c r="K29" s="860">
        <f t="shared" si="48"/>
        <v>70</v>
      </c>
      <c r="L29" s="786">
        <f t="shared" si="48"/>
        <v>4.5336787564766841E-2</v>
      </c>
      <c r="M29" s="860">
        <f t="shared" si="48"/>
        <v>70</v>
      </c>
      <c r="N29" s="786">
        <f t="shared" si="48"/>
        <v>4.5336787564766841E-2</v>
      </c>
      <c r="O29" s="860">
        <f t="shared" si="48"/>
        <v>70</v>
      </c>
      <c r="P29" s="803">
        <f t="shared" si="48"/>
        <v>4.5336787564766841E-2</v>
      </c>
      <c r="Q29" s="863">
        <f>Q200</f>
        <v>210</v>
      </c>
      <c r="R29" s="855">
        <f>R200</f>
        <v>1</v>
      </c>
      <c r="S29" s="860">
        <f t="shared" ref="S29:X29" si="50">S200</f>
        <v>70</v>
      </c>
      <c r="T29" s="786">
        <f t="shared" si="50"/>
        <v>4.5336787564766841E-2</v>
      </c>
      <c r="U29" s="860">
        <f t="shared" si="50"/>
        <v>0</v>
      </c>
      <c r="V29" s="786">
        <f t="shared" si="50"/>
        <v>0</v>
      </c>
      <c r="W29" s="860">
        <f t="shared" si="50"/>
        <v>0</v>
      </c>
      <c r="X29" s="803">
        <f t="shared" si="50"/>
        <v>0</v>
      </c>
      <c r="Y29" s="863">
        <f>Y200</f>
        <v>70</v>
      </c>
      <c r="Z29" s="855">
        <f>Z200</f>
        <v>0.33333333333333331</v>
      </c>
    </row>
    <row r="30" spans="1:26" s="580" customFormat="1" thickBot="1" x14ac:dyDescent="0.3">
      <c r="A30" s="1451" t="s">
        <v>475</v>
      </c>
      <c r="B30" s="1452"/>
      <c r="C30" s="1452"/>
      <c r="D30" s="1452"/>
      <c r="E30" s="1452"/>
      <c r="F30" s="1452"/>
      <c r="G30" s="1452"/>
      <c r="H30" s="1452"/>
      <c r="I30" s="1452"/>
      <c r="J30" s="1452"/>
      <c r="K30" s="1452"/>
      <c r="L30" s="1452"/>
      <c r="M30" s="1452"/>
      <c r="N30" s="1452"/>
      <c r="O30" s="1452"/>
      <c r="P30" s="1452"/>
      <c r="Q30" s="1452"/>
      <c r="R30" s="1452"/>
      <c r="S30" s="1452"/>
      <c r="T30" s="1452"/>
      <c r="U30" s="1452"/>
      <c r="V30" s="1452"/>
      <c r="W30" s="1452"/>
      <c r="X30" s="1452"/>
      <c r="Y30" s="1452"/>
      <c r="Z30" s="1453"/>
    </row>
    <row r="31" spans="1:26" s="580" customFormat="1" ht="16.5" thickBot="1" x14ac:dyDescent="0.3">
      <c r="A31" s="758" t="s">
        <v>474</v>
      </c>
      <c r="B31" s="767">
        <f t="shared" ref="B31:P31" si="51">B277</f>
        <v>120</v>
      </c>
      <c r="C31" s="858">
        <f t="shared" si="51"/>
        <v>0</v>
      </c>
      <c r="D31" s="362">
        <f t="shared" si="51"/>
        <v>0</v>
      </c>
      <c r="E31" s="858">
        <f t="shared" si="51"/>
        <v>0</v>
      </c>
      <c r="F31" s="362">
        <f t="shared" si="51"/>
        <v>0</v>
      </c>
      <c r="G31" s="858">
        <f t="shared" si="51"/>
        <v>0</v>
      </c>
      <c r="H31" s="362">
        <f t="shared" si="51"/>
        <v>0</v>
      </c>
      <c r="I31" s="757">
        <f t="shared" si="51"/>
        <v>0</v>
      </c>
      <c r="J31" s="807">
        <f t="shared" si="51"/>
        <v>0</v>
      </c>
      <c r="K31" s="860">
        <f t="shared" si="51"/>
        <v>2</v>
      </c>
      <c r="L31" s="786">
        <f t="shared" si="51"/>
        <v>1.6666666666666666E-2</v>
      </c>
      <c r="M31" s="860">
        <f t="shared" si="51"/>
        <v>27</v>
      </c>
      <c r="N31" s="786">
        <f t="shared" si="51"/>
        <v>0.22500000000000001</v>
      </c>
      <c r="O31" s="860">
        <f t="shared" si="51"/>
        <v>49</v>
      </c>
      <c r="P31" s="803">
        <f t="shared" si="51"/>
        <v>0.40833333333333333</v>
      </c>
      <c r="Q31" s="863">
        <f>Q277</f>
        <v>78</v>
      </c>
      <c r="R31" s="855">
        <f>R277</f>
        <v>0.65</v>
      </c>
      <c r="S31" s="860">
        <f t="shared" ref="S31:X31" si="52">S277</f>
        <v>67</v>
      </c>
      <c r="T31" s="786">
        <f t="shared" si="52"/>
        <v>0.55833333333333335</v>
      </c>
      <c r="U31" s="860">
        <f t="shared" si="52"/>
        <v>68</v>
      </c>
      <c r="V31" s="786">
        <f t="shared" si="52"/>
        <v>0.56666666666666665</v>
      </c>
      <c r="W31" s="860">
        <f t="shared" si="52"/>
        <v>68</v>
      </c>
      <c r="X31" s="803">
        <f t="shared" si="52"/>
        <v>0.56666666666666665</v>
      </c>
      <c r="Y31" s="863">
        <f>Y277</f>
        <v>203</v>
      </c>
      <c r="Z31" s="855">
        <f>Z277</f>
        <v>0.56388888888888888</v>
      </c>
    </row>
    <row r="32" spans="1:26" s="580" customFormat="1" thickBot="1" x14ac:dyDescent="0.3">
      <c r="A32" s="1451" t="s">
        <v>388</v>
      </c>
      <c r="B32" s="1452"/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/>
      <c r="O32" s="1452"/>
      <c r="P32" s="1452"/>
      <c r="Q32" s="1452"/>
      <c r="R32" s="1452"/>
      <c r="S32" s="1452"/>
      <c r="T32" s="1452"/>
      <c r="U32" s="1452"/>
      <c r="V32" s="1452"/>
      <c r="W32" s="1452"/>
      <c r="X32" s="1452"/>
      <c r="Y32" s="1452"/>
      <c r="Z32" s="1453"/>
    </row>
    <row r="33" spans="1:26" s="580" customFormat="1" ht="16.5" thickBot="1" x14ac:dyDescent="0.3">
      <c r="A33" s="1180" t="str">
        <f t="shared" ref="A33:P33" si="53">A211</f>
        <v>URSI - Carandiru</v>
      </c>
      <c r="B33" s="1045">
        <f t="shared" si="53"/>
        <v>1236</v>
      </c>
      <c r="C33" s="970">
        <f t="shared" si="53"/>
        <v>1480</v>
      </c>
      <c r="D33" s="1044">
        <f t="shared" si="53"/>
        <v>1.1974110032362459</v>
      </c>
      <c r="E33" s="970">
        <f t="shared" si="53"/>
        <v>1204</v>
      </c>
      <c r="F33" s="1044">
        <f t="shared" si="53"/>
        <v>0.97411003236245952</v>
      </c>
      <c r="G33" s="970">
        <f t="shared" si="53"/>
        <v>1334</v>
      </c>
      <c r="H33" s="1044">
        <f t="shared" si="53"/>
        <v>1.0792880258899675</v>
      </c>
      <c r="I33" s="971">
        <f t="shared" ref="I33:J33" si="54">I211</f>
        <v>4018</v>
      </c>
      <c r="J33" s="1181">
        <f t="shared" si="54"/>
        <v>1.0836030204962244</v>
      </c>
      <c r="K33" s="973">
        <f t="shared" si="53"/>
        <v>1125</v>
      </c>
      <c r="L33" s="1038">
        <f t="shared" si="53"/>
        <v>0.91019417475728159</v>
      </c>
      <c r="M33" s="973">
        <f t="shared" si="53"/>
        <v>1216</v>
      </c>
      <c r="N33" s="1038">
        <f t="shared" si="53"/>
        <v>0.98381877022653719</v>
      </c>
      <c r="O33" s="973">
        <f t="shared" si="53"/>
        <v>1175</v>
      </c>
      <c r="P33" s="1182">
        <f t="shared" si="53"/>
        <v>0.95064724919093846</v>
      </c>
      <c r="Q33" s="971">
        <f>Q211</f>
        <v>3516</v>
      </c>
      <c r="R33" s="1181">
        <f>R211</f>
        <v>0.94822006472491904</v>
      </c>
      <c r="S33" s="973">
        <f t="shared" ref="S33:X33" si="55">S211</f>
        <v>1135</v>
      </c>
      <c r="T33" s="1038">
        <f t="shared" si="55"/>
        <v>0.91828478964401294</v>
      </c>
      <c r="U33" s="973">
        <f t="shared" si="55"/>
        <v>1017</v>
      </c>
      <c r="V33" s="1038">
        <f t="shared" si="55"/>
        <v>0.82281553398058249</v>
      </c>
      <c r="W33" s="973">
        <f t="shared" si="55"/>
        <v>1162</v>
      </c>
      <c r="X33" s="1182">
        <f t="shared" si="55"/>
        <v>0.94012944983818769</v>
      </c>
      <c r="Y33" s="971">
        <f>Y211</f>
        <v>3314</v>
      </c>
      <c r="Z33" s="1181">
        <f>Z211</f>
        <v>0.89374325782092767</v>
      </c>
    </row>
    <row r="34" spans="1:26" s="580" customFormat="1" thickBot="1" x14ac:dyDescent="0.3">
      <c r="A34" s="1451" t="s">
        <v>389</v>
      </c>
      <c r="B34" s="1452"/>
      <c r="C34" s="1452"/>
      <c r="D34" s="1452"/>
      <c r="E34" s="1452"/>
      <c r="F34" s="1452"/>
      <c r="G34" s="1452"/>
      <c r="H34" s="1452"/>
      <c r="I34" s="1452"/>
      <c r="J34" s="1452"/>
      <c r="K34" s="1452"/>
      <c r="L34" s="1452"/>
      <c r="M34" s="1452"/>
      <c r="N34" s="1452"/>
      <c r="O34" s="1452"/>
      <c r="P34" s="1452"/>
      <c r="Q34" s="1452"/>
      <c r="R34" s="1452"/>
      <c r="S34" s="1452"/>
      <c r="T34" s="1452"/>
      <c r="U34" s="1452"/>
      <c r="V34" s="1452"/>
      <c r="W34" s="1452"/>
      <c r="X34" s="1452"/>
      <c r="Y34" s="1452"/>
      <c r="Z34" s="1453"/>
    </row>
    <row r="35" spans="1:26" s="580" customFormat="1" ht="16.5" thickBot="1" x14ac:dyDescent="0.3">
      <c r="A35" s="758" t="str">
        <f t="shared" ref="A35:P35" si="56">A232</f>
        <v>CAPS Infantil</v>
      </c>
      <c r="B35" s="767">
        <f t="shared" si="56"/>
        <v>155</v>
      </c>
      <c r="C35" s="753">
        <f t="shared" si="56"/>
        <v>381</v>
      </c>
      <c r="D35" s="362" t="e">
        <f t="shared" si="56"/>
        <v>#DIV/0!</v>
      </c>
      <c r="E35" s="753">
        <f t="shared" si="56"/>
        <v>353</v>
      </c>
      <c r="F35" s="362" t="e">
        <f t="shared" si="56"/>
        <v>#DIV/0!</v>
      </c>
      <c r="G35" s="753">
        <f t="shared" si="56"/>
        <v>339</v>
      </c>
      <c r="H35" s="362" t="e">
        <f t="shared" si="56"/>
        <v>#DIV/0!</v>
      </c>
      <c r="I35" s="756">
        <f t="shared" ref="I35:J35" si="57">I232</f>
        <v>1073</v>
      </c>
      <c r="J35" s="807">
        <f t="shared" si="57"/>
        <v>2.3075268817204302</v>
      </c>
      <c r="K35" s="824">
        <f t="shared" si="56"/>
        <v>391</v>
      </c>
      <c r="L35" s="786" t="e">
        <f t="shared" si="56"/>
        <v>#DIV/0!</v>
      </c>
      <c r="M35" s="824">
        <f t="shared" si="56"/>
        <v>404</v>
      </c>
      <c r="N35" s="786" t="e">
        <f t="shared" si="56"/>
        <v>#DIV/0!</v>
      </c>
      <c r="O35" s="824">
        <f t="shared" si="56"/>
        <v>428</v>
      </c>
      <c r="P35" s="803" t="e">
        <f t="shared" si="56"/>
        <v>#DIV/0!</v>
      </c>
      <c r="Q35" s="856">
        <f>Q232</f>
        <v>1223</v>
      </c>
      <c r="R35" s="855">
        <f>R232</f>
        <v>2.6301075268817202</v>
      </c>
      <c r="S35" s="824">
        <f t="shared" ref="S35:X35" si="58">S232</f>
        <v>418</v>
      </c>
      <c r="T35" s="786" t="e">
        <f t="shared" si="58"/>
        <v>#DIV/0!</v>
      </c>
      <c r="U35" s="824">
        <f t="shared" si="58"/>
        <v>0</v>
      </c>
      <c r="V35" s="786" t="e">
        <f t="shared" si="58"/>
        <v>#DIV/0!</v>
      </c>
      <c r="W35" s="824">
        <f t="shared" si="58"/>
        <v>0</v>
      </c>
      <c r="X35" s="803" t="e">
        <f t="shared" si="58"/>
        <v>#DIV/0!</v>
      </c>
      <c r="Y35" s="856">
        <f>Y232</f>
        <v>418</v>
      </c>
      <c r="Z35" s="855">
        <f>Z232</f>
        <v>0.8989247311827957</v>
      </c>
    </row>
    <row r="36" spans="1:26" s="580" customFormat="1" thickBot="1" x14ac:dyDescent="0.3">
      <c r="A36" s="1451" t="s">
        <v>470</v>
      </c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452"/>
      <c r="N36" s="1452"/>
      <c r="O36" s="1452"/>
      <c r="P36" s="1452"/>
      <c r="Q36" s="1452"/>
      <c r="R36" s="1452"/>
      <c r="S36" s="1452"/>
      <c r="T36" s="1452"/>
      <c r="U36" s="1452"/>
      <c r="V36" s="1452"/>
      <c r="W36" s="1452"/>
      <c r="X36" s="1452"/>
      <c r="Y36" s="1452"/>
      <c r="Z36" s="1453"/>
    </row>
    <row r="37" spans="1:26" s="580" customFormat="1" x14ac:dyDescent="0.25">
      <c r="A37" s="1183" t="s">
        <v>468</v>
      </c>
      <c r="B37" s="1184">
        <f t="shared" ref="B37:P37" si="59">B250</f>
        <v>4726</v>
      </c>
      <c r="C37" s="743">
        <f t="shared" si="59"/>
        <v>4565</v>
      </c>
      <c r="D37" s="744">
        <f t="shared" si="59"/>
        <v>0.96593313584426577</v>
      </c>
      <c r="E37" s="743">
        <f t="shared" si="59"/>
        <v>3763</v>
      </c>
      <c r="F37" s="744">
        <f t="shared" si="59"/>
        <v>0.79623360135421073</v>
      </c>
      <c r="G37" s="743">
        <f t="shared" si="59"/>
        <v>4521</v>
      </c>
      <c r="H37" s="744">
        <f t="shared" si="59"/>
        <v>0.95662293694456202</v>
      </c>
      <c r="I37" s="746">
        <f t="shared" si="59"/>
        <v>12849</v>
      </c>
      <c r="J37" s="804">
        <f t="shared" si="59"/>
        <v>0.90626322471434617</v>
      </c>
      <c r="K37" s="821">
        <f t="shared" si="59"/>
        <v>4741</v>
      </c>
      <c r="L37" s="783">
        <f t="shared" si="59"/>
        <v>1.0031739314430808</v>
      </c>
      <c r="M37" s="821">
        <f t="shared" si="59"/>
        <v>4452</v>
      </c>
      <c r="N37" s="783">
        <f t="shared" si="59"/>
        <v>0.94202285230639016</v>
      </c>
      <c r="O37" s="821">
        <f t="shared" si="59"/>
        <v>5428</v>
      </c>
      <c r="P37" s="800">
        <f t="shared" si="59"/>
        <v>1.1485399915361829</v>
      </c>
      <c r="Q37" s="746">
        <f>Q250</f>
        <v>14621</v>
      </c>
      <c r="R37" s="804">
        <f>R250</f>
        <v>1.0312455917618846</v>
      </c>
      <c r="S37" s="821">
        <f t="shared" ref="S37:X37" si="60">S250</f>
        <v>4250</v>
      </c>
      <c r="T37" s="783">
        <f t="shared" si="60"/>
        <v>0.89928057553956831</v>
      </c>
      <c r="U37" s="821">
        <f t="shared" si="60"/>
        <v>4511</v>
      </c>
      <c r="V37" s="783">
        <f t="shared" si="60"/>
        <v>0.95450698264917477</v>
      </c>
      <c r="W37" s="821">
        <f t="shared" si="60"/>
        <v>4056</v>
      </c>
      <c r="X37" s="800">
        <f t="shared" si="60"/>
        <v>0.85823106220905632</v>
      </c>
      <c r="Y37" s="746">
        <f>Y250</f>
        <v>12817</v>
      </c>
      <c r="Z37" s="804">
        <f>Z250</f>
        <v>0.90400620679926647</v>
      </c>
    </row>
    <row r="38" spans="1:26" s="580" customFormat="1" x14ac:dyDescent="0.25">
      <c r="A38" s="975" t="s">
        <v>469</v>
      </c>
      <c r="B38" s="940">
        <f t="shared" ref="B38:P38" si="61">B259</f>
        <v>102</v>
      </c>
      <c r="C38" s="970">
        <f t="shared" si="61"/>
        <v>80</v>
      </c>
      <c r="D38" s="949">
        <f t="shared" si="61"/>
        <v>0.78431372549019607</v>
      </c>
      <c r="E38" s="970">
        <f t="shared" si="61"/>
        <v>90</v>
      </c>
      <c r="F38" s="949">
        <f t="shared" si="61"/>
        <v>0.88235294117647056</v>
      </c>
      <c r="G38" s="970">
        <f t="shared" si="61"/>
        <v>119</v>
      </c>
      <c r="H38" s="949">
        <f t="shared" si="61"/>
        <v>1.1666666666666667</v>
      </c>
      <c r="I38" s="971">
        <f t="shared" si="61"/>
        <v>289</v>
      </c>
      <c r="J38" s="972">
        <f t="shared" si="61"/>
        <v>0.94444444444444442</v>
      </c>
      <c r="K38" s="973">
        <f t="shared" si="61"/>
        <v>111</v>
      </c>
      <c r="L38" s="950">
        <f t="shared" si="61"/>
        <v>1.088235294117647</v>
      </c>
      <c r="M38" s="973">
        <f t="shared" si="61"/>
        <v>142</v>
      </c>
      <c r="N38" s="950">
        <f t="shared" si="61"/>
        <v>1.392156862745098</v>
      </c>
      <c r="O38" s="973">
        <f t="shared" si="61"/>
        <v>155</v>
      </c>
      <c r="P38" s="950">
        <f t="shared" si="61"/>
        <v>1.5196078431372548</v>
      </c>
      <c r="Q38" s="971">
        <f>Q259</f>
        <v>408</v>
      </c>
      <c r="R38" s="972">
        <f>R259</f>
        <v>1.3333333333333333</v>
      </c>
      <c r="S38" s="973">
        <f t="shared" ref="S38:X38" si="62">S259</f>
        <v>192</v>
      </c>
      <c r="T38" s="950">
        <f t="shared" si="62"/>
        <v>1.8823529411764706</v>
      </c>
      <c r="U38" s="973">
        <f t="shared" si="62"/>
        <v>140</v>
      </c>
      <c r="V38" s="950">
        <f t="shared" si="62"/>
        <v>1.3725490196078431</v>
      </c>
      <c r="W38" s="973">
        <f t="shared" si="62"/>
        <v>0</v>
      </c>
      <c r="X38" s="950">
        <f t="shared" si="62"/>
        <v>0</v>
      </c>
      <c r="Y38" s="971">
        <f>Y259</f>
        <v>332</v>
      </c>
      <c r="Z38" s="972">
        <f>Z259</f>
        <v>1.0849673202614378</v>
      </c>
    </row>
    <row r="39" spans="1:26" s="580" customFormat="1" ht="16.5" thickBot="1" x14ac:dyDescent="0.3">
      <c r="A39" s="976" t="s">
        <v>471</v>
      </c>
      <c r="B39" s="769">
        <f>B272+B132</f>
        <v>2037</v>
      </c>
      <c r="C39" s="754">
        <f>C272+C132</f>
        <v>2864</v>
      </c>
      <c r="D39" s="755">
        <f>C39/$B$39</f>
        <v>1.4059891998036327</v>
      </c>
      <c r="E39" s="754">
        <f>E272+E132</f>
        <v>2151</v>
      </c>
      <c r="F39" s="755">
        <f>E39/$B$39</f>
        <v>1.0559646539027983</v>
      </c>
      <c r="G39" s="754">
        <f>G272+G132</f>
        <v>2210</v>
      </c>
      <c r="H39" s="755">
        <f>G39/$B$39</f>
        <v>1.0849288168875797</v>
      </c>
      <c r="I39" s="748">
        <f>I272+I132</f>
        <v>7225</v>
      </c>
      <c r="J39" s="809">
        <f t="shared" ref="J39" si="63">I39/($B39*3)</f>
        <v>1.182294223531337</v>
      </c>
      <c r="K39" s="828">
        <f>K272+K132</f>
        <v>2848</v>
      </c>
      <c r="L39" s="755">
        <f>K39/$B$39</f>
        <v>1.3981345115365733</v>
      </c>
      <c r="M39" s="828">
        <f>M272+M132</f>
        <v>2350</v>
      </c>
      <c r="N39" s="755">
        <f>M39/$B$39</f>
        <v>1.1536573392243494</v>
      </c>
      <c r="O39" s="828">
        <f>O272+O132</f>
        <v>3502</v>
      </c>
      <c r="P39" s="755">
        <f>O39/$B$39</f>
        <v>1.7191948944526265</v>
      </c>
      <c r="Q39" s="748">
        <f>Q272+Q132</f>
        <v>8700</v>
      </c>
      <c r="R39" s="809">
        <f>Q39/($B39*3)</f>
        <v>1.4236622484045165</v>
      </c>
      <c r="S39" s="828">
        <f>S272+S132</f>
        <v>1682</v>
      </c>
      <c r="T39" s="755">
        <f>S39/$B$39</f>
        <v>0.82572410407461949</v>
      </c>
      <c r="U39" s="828">
        <f>U272+U132</f>
        <v>957</v>
      </c>
      <c r="V39" s="755">
        <f>U39/$B$39</f>
        <v>0.46980854197349042</v>
      </c>
      <c r="W39" s="828">
        <f>W272+W132</f>
        <v>718</v>
      </c>
      <c r="X39" s="755">
        <f>W39/$B$39</f>
        <v>0.35247913598429065</v>
      </c>
      <c r="Y39" s="748">
        <f>Y272+Y132</f>
        <v>3357</v>
      </c>
      <c r="Z39" s="809">
        <f>Y39/($B39*3)</f>
        <v>0.54933726067746691</v>
      </c>
    </row>
    <row r="40" spans="1:26" s="580" customFormat="1" x14ac:dyDescent="0.25">
      <c r="A40" s="740"/>
      <c r="B40" s="770"/>
      <c r="C40" s="740"/>
      <c r="D40" s="740"/>
      <c r="E40" s="740"/>
      <c r="F40" s="740"/>
      <c r="G40" s="740"/>
      <c r="H40" s="740"/>
      <c r="I40" s="740"/>
      <c r="J40" s="789"/>
      <c r="K40" s="770"/>
      <c r="L40" s="789"/>
      <c r="M40" s="770"/>
      <c r="N40" s="789"/>
      <c r="O40" s="770"/>
      <c r="P40" s="789"/>
      <c r="Q40" s="740"/>
      <c r="R40" s="789"/>
      <c r="S40" s="770"/>
      <c r="T40" s="789"/>
      <c r="U40" s="770"/>
      <c r="V40" s="789"/>
      <c r="W40" s="770"/>
      <c r="X40" s="789"/>
      <c r="Y40" s="740"/>
      <c r="Z40" s="789"/>
    </row>
    <row r="41" spans="1:26" s="580" customFormat="1" x14ac:dyDescent="0.25">
      <c r="A41" s="740"/>
      <c r="B41" s="770"/>
      <c r="C41" s="740"/>
      <c r="D41" s="740"/>
      <c r="E41" s="740"/>
      <c r="F41" s="740"/>
      <c r="G41" s="740"/>
      <c r="H41" s="740"/>
      <c r="I41" s="740"/>
      <c r="J41" s="789"/>
      <c r="K41" s="770"/>
      <c r="L41" s="789"/>
      <c r="M41" s="770"/>
      <c r="N41" s="789"/>
      <c r="O41" s="770"/>
      <c r="P41" s="789"/>
      <c r="Q41" s="740"/>
      <c r="R41" s="789"/>
      <c r="S41" s="770"/>
      <c r="T41" s="789"/>
      <c r="U41" s="770"/>
      <c r="V41" s="789"/>
      <c r="W41" s="770"/>
      <c r="X41" s="789"/>
      <c r="Y41" s="740"/>
      <c r="Z41" s="789"/>
    </row>
    <row r="42" spans="1:26" s="580" customFormat="1" x14ac:dyDescent="0.25">
      <c r="A42" s="740"/>
      <c r="B42" s="770"/>
      <c r="C42" s="740"/>
      <c r="D42" s="740"/>
      <c r="E42" s="740"/>
      <c r="F42" s="740"/>
      <c r="G42" s="740"/>
      <c r="H42" s="740"/>
      <c r="I42" s="740"/>
      <c r="J42" s="789"/>
      <c r="K42" s="770"/>
      <c r="L42" s="789"/>
      <c r="M42" s="770"/>
      <c r="N42" s="789"/>
      <c r="O42" s="770"/>
      <c r="P42" s="789"/>
      <c r="Q42" s="740"/>
      <c r="R42" s="789"/>
      <c r="S42" s="770"/>
      <c r="T42" s="789"/>
      <c r="U42" s="770"/>
      <c r="V42" s="789"/>
      <c r="W42" s="770"/>
      <c r="X42" s="789"/>
      <c r="Y42" s="740"/>
      <c r="Z42" s="789"/>
    </row>
    <row r="43" spans="1:26" x14ac:dyDescent="0.25">
      <c r="A43" s="1427" t="s">
        <v>382</v>
      </c>
      <c r="B43" s="1428"/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</row>
    <row r="44" spans="1:26" ht="36.75" thickBot="1" x14ac:dyDescent="0.3">
      <c r="A44" s="144" t="s">
        <v>14</v>
      </c>
      <c r="B44" s="771" t="s">
        <v>15</v>
      </c>
      <c r="C44" s="346" t="s">
        <v>392</v>
      </c>
      <c r="D44" s="347" t="s">
        <v>1</v>
      </c>
      <c r="E44" s="346" t="s">
        <v>393</v>
      </c>
      <c r="F44" s="347" t="s">
        <v>1</v>
      </c>
      <c r="G44" s="346" t="s">
        <v>394</v>
      </c>
      <c r="H44" s="347" t="s">
        <v>1</v>
      </c>
      <c r="I44" s="149" t="s">
        <v>404</v>
      </c>
      <c r="J44" s="810" t="s">
        <v>205</v>
      </c>
      <c r="K44" s="840" t="s">
        <v>395</v>
      </c>
      <c r="L44" s="790" t="s">
        <v>1</v>
      </c>
      <c r="M44" s="829" t="s">
        <v>396</v>
      </c>
      <c r="N44" s="799" t="s">
        <v>1</v>
      </c>
      <c r="O44" s="829" t="s">
        <v>397</v>
      </c>
      <c r="P44" s="799" t="s">
        <v>1</v>
      </c>
      <c r="Q44" s="149" t="s">
        <v>406</v>
      </c>
      <c r="R44" s="810" t="s">
        <v>205</v>
      </c>
      <c r="S44" s="840" t="s">
        <v>2</v>
      </c>
      <c r="T44" s="790" t="s">
        <v>1</v>
      </c>
      <c r="U44" s="829" t="s">
        <v>3</v>
      </c>
      <c r="V44" s="799" t="s">
        <v>1</v>
      </c>
      <c r="W44" s="829" t="s">
        <v>4</v>
      </c>
      <c r="X44" s="799" t="s">
        <v>1</v>
      </c>
      <c r="Y44" s="149" t="s">
        <v>537</v>
      </c>
      <c r="Z44" s="810" t="s">
        <v>205</v>
      </c>
    </row>
    <row r="45" spans="1:26" ht="16.5" thickTop="1" x14ac:dyDescent="0.25">
      <c r="A45" s="151" t="s">
        <v>27</v>
      </c>
      <c r="B45" s="772">
        <f>'Pque N Mundo I'!B7</f>
        <v>6000</v>
      </c>
      <c r="C45" s="152">
        <f>'Pque N Mundo I'!G7</f>
        <v>6300</v>
      </c>
      <c r="D45" s="174">
        <f>C45/$B45</f>
        <v>1.05</v>
      </c>
      <c r="E45" s="152">
        <f>'Pque N Mundo I'!I7</f>
        <v>6048</v>
      </c>
      <c r="F45" s="174">
        <f t="shared" ref="F45:F54" si="64">E45/$B45</f>
        <v>1.008</v>
      </c>
      <c r="G45" s="152">
        <f>'Pque N Mundo I'!K7</f>
        <v>6215</v>
      </c>
      <c r="H45" s="236">
        <f t="shared" ref="H45:L54" si="65">G45/$B45</f>
        <v>1.0358333333333334</v>
      </c>
      <c r="I45" s="101">
        <f>SUM(C45,E45,G45)</f>
        <v>18563</v>
      </c>
      <c r="J45" s="811">
        <f t="shared" ref="J45:J53" si="66">I45/($B45*3)</f>
        <v>1.0312777777777777</v>
      </c>
      <c r="K45" s="830">
        <f>'Pque N Mundo I'!O7</f>
        <v>5784</v>
      </c>
      <c r="L45" s="791">
        <f t="shared" si="65"/>
        <v>0.96399999999999997</v>
      </c>
      <c r="M45" s="830">
        <f>'Pque N Mundo I'!Q7</f>
        <v>6109</v>
      </c>
      <c r="N45" s="791">
        <f t="shared" ref="N45:N54" si="67">M45/$B45</f>
        <v>1.0181666666666667</v>
      </c>
      <c r="O45" s="830">
        <f>'Pque N Mundo I'!S7</f>
        <v>5045</v>
      </c>
      <c r="P45" s="791">
        <f t="shared" ref="P45:P54" si="68">O45/$B45</f>
        <v>0.84083333333333332</v>
      </c>
      <c r="Q45" s="101">
        <f>SUM(K45,M45,O45)</f>
        <v>16938</v>
      </c>
      <c r="R45" s="811">
        <f t="shared" ref="R45:R53" si="69">Q45/($B45*3)</f>
        <v>0.94099999999999995</v>
      </c>
      <c r="S45" s="830">
        <f>'Pque N Mundo I'!W7</f>
        <v>4929</v>
      </c>
      <c r="T45" s="791">
        <f t="shared" ref="T45:T54" si="70">S45/$B45</f>
        <v>0.82150000000000001</v>
      </c>
      <c r="U45" s="830">
        <f>'Pque N Mundo I'!Y7</f>
        <v>5581</v>
      </c>
      <c r="V45" s="791">
        <f t="shared" ref="V45:V54" si="71">U45/$B45</f>
        <v>0.9301666666666667</v>
      </c>
      <c r="W45" s="830">
        <f>'Pque N Mundo I'!AA7</f>
        <v>5651</v>
      </c>
      <c r="X45" s="791">
        <f t="shared" ref="X45:X54" si="72">W45/$B45</f>
        <v>0.9418333333333333</v>
      </c>
      <c r="Y45" s="101">
        <f>SUM(S45,U45,W45)</f>
        <v>16161</v>
      </c>
      <c r="Z45" s="811">
        <f t="shared" ref="Z45:Z53" si="73">Y45/($B45*3)</f>
        <v>0.89783333333333337</v>
      </c>
    </row>
    <row r="46" spans="1:26" x14ac:dyDescent="0.25">
      <c r="A46" s="154" t="s">
        <v>28</v>
      </c>
      <c r="B46" s="773">
        <f>'Pque N Mundo I'!B8</f>
        <v>2080</v>
      </c>
      <c r="C46" s="155">
        <f>'Pque N Mundo I'!G8</f>
        <v>1540</v>
      </c>
      <c r="D46" s="176">
        <f t="shared" ref="D46:D53" si="74">C46/$B46</f>
        <v>0.74038461538461542</v>
      </c>
      <c r="E46" s="155">
        <f>'Pque N Mundo I'!I8</f>
        <v>1493</v>
      </c>
      <c r="F46" s="176">
        <f t="shared" si="64"/>
        <v>0.71778846153846154</v>
      </c>
      <c r="G46" s="155">
        <f>'Pque N Mundo I'!K8</f>
        <v>1929</v>
      </c>
      <c r="H46" s="176">
        <f t="shared" si="65"/>
        <v>0.92740384615384619</v>
      </c>
      <c r="I46" s="157">
        <f t="shared" ref="I46:I53" si="75">SUM(C46,E46,G46)</f>
        <v>4962</v>
      </c>
      <c r="J46" s="812">
        <f t="shared" si="66"/>
        <v>0.79519230769230764</v>
      </c>
      <c r="K46" s="831">
        <f>'Pque N Mundo I'!O8</f>
        <v>1625</v>
      </c>
      <c r="L46" s="792">
        <f t="shared" si="65"/>
        <v>0.78125</v>
      </c>
      <c r="M46" s="831">
        <f>'Pque N Mundo I'!Q8</f>
        <v>2303</v>
      </c>
      <c r="N46" s="792">
        <f t="shared" si="67"/>
        <v>1.1072115384615384</v>
      </c>
      <c r="O46" s="831">
        <f>'Pque N Mundo I'!S8</f>
        <v>2037</v>
      </c>
      <c r="P46" s="792">
        <f t="shared" si="68"/>
        <v>0.97932692307692304</v>
      </c>
      <c r="Q46" s="157">
        <f t="shared" ref="Q46:Q53" si="76">SUM(K46,M46,O46)</f>
        <v>5965</v>
      </c>
      <c r="R46" s="812">
        <f t="shared" si="69"/>
        <v>0.95592948717948723</v>
      </c>
      <c r="S46" s="831">
        <f>'Pque N Mundo I'!W8</f>
        <v>2195</v>
      </c>
      <c r="T46" s="792">
        <f t="shared" si="70"/>
        <v>1.0552884615384615</v>
      </c>
      <c r="U46" s="831">
        <f>'Pque N Mundo I'!Y8</f>
        <v>2383</v>
      </c>
      <c r="V46" s="792">
        <f t="shared" si="71"/>
        <v>1.145673076923077</v>
      </c>
      <c r="W46" s="831">
        <f>'Pque N Mundo I'!AA8</f>
        <v>2190</v>
      </c>
      <c r="X46" s="792">
        <f t="shared" si="72"/>
        <v>1.0528846153846154</v>
      </c>
      <c r="Y46" s="157">
        <f t="shared" ref="Y46:Y53" si="77">SUM(S46,U46,W46)</f>
        <v>6768</v>
      </c>
      <c r="Z46" s="812">
        <f t="shared" si="73"/>
        <v>1.0846153846153845</v>
      </c>
    </row>
    <row r="47" spans="1:26" x14ac:dyDescent="0.25">
      <c r="A47" s="154" t="s">
        <v>29</v>
      </c>
      <c r="B47" s="773">
        <f>'Pque N Mundo I'!B9</f>
        <v>780</v>
      </c>
      <c r="C47" s="155">
        <f>'Pque N Mundo I'!G9</f>
        <v>828</v>
      </c>
      <c r="D47" s="176">
        <f t="shared" si="74"/>
        <v>1.0615384615384615</v>
      </c>
      <c r="E47" s="155">
        <f>'Pque N Mundo I'!I9</f>
        <v>667</v>
      </c>
      <c r="F47" s="176">
        <f t="shared" si="64"/>
        <v>0.85512820512820509</v>
      </c>
      <c r="G47" s="155">
        <f>'Pque N Mundo I'!K9</f>
        <v>949</v>
      </c>
      <c r="H47" s="176">
        <f t="shared" si="65"/>
        <v>1.2166666666666666</v>
      </c>
      <c r="I47" s="157">
        <f t="shared" si="75"/>
        <v>2444</v>
      </c>
      <c r="J47" s="812">
        <f t="shared" si="66"/>
        <v>1.0444444444444445</v>
      </c>
      <c r="K47" s="831">
        <f>'Pque N Mundo I'!O9</f>
        <v>873</v>
      </c>
      <c r="L47" s="792">
        <f t="shared" si="65"/>
        <v>1.1192307692307693</v>
      </c>
      <c r="M47" s="831">
        <f>'Pque N Mundo I'!Q9</f>
        <v>898</v>
      </c>
      <c r="N47" s="792">
        <f t="shared" si="67"/>
        <v>1.1512820512820512</v>
      </c>
      <c r="O47" s="831">
        <f>'Pque N Mundo I'!S9</f>
        <v>1229</v>
      </c>
      <c r="P47" s="792">
        <f t="shared" si="68"/>
        <v>1.5756410256410256</v>
      </c>
      <c r="Q47" s="157">
        <f t="shared" si="76"/>
        <v>3000</v>
      </c>
      <c r="R47" s="812">
        <f t="shared" si="69"/>
        <v>1.2820512820512822</v>
      </c>
      <c r="S47" s="831">
        <f>'Pque N Mundo I'!W9</f>
        <v>1006</v>
      </c>
      <c r="T47" s="792">
        <f t="shared" si="70"/>
        <v>1.2897435897435898</v>
      </c>
      <c r="U47" s="831">
        <f>'Pque N Mundo I'!Y9</f>
        <v>901</v>
      </c>
      <c r="V47" s="792">
        <f t="shared" si="71"/>
        <v>1.155128205128205</v>
      </c>
      <c r="W47" s="831">
        <f>'Pque N Mundo I'!AA9</f>
        <v>890</v>
      </c>
      <c r="X47" s="792">
        <f t="shared" si="72"/>
        <v>1.141025641025641</v>
      </c>
      <c r="Y47" s="157">
        <f t="shared" si="77"/>
        <v>2797</v>
      </c>
      <c r="Z47" s="812">
        <f t="shared" si="73"/>
        <v>1.1952991452991453</v>
      </c>
    </row>
    <row r="48" spans="1:26" x14ac:dyDescent="0.25">
      <c r="A48" s="154" t="s">
        <v>8</v>
      </c>
      <c r="B48" s="773">
        <f>'Pque N Mundo I'!B10</f>
        <v>816</v>
      </c>
      <c r="C48" s="155">
        <f>'Pque N Mundo I'!G10</f>
        <v>991</v>
      </c>
      <c r="D48" s="176">
        <f t="shared" si="74"/>
        <v>1.2144607843137254</v>
      </c>
      <c r="E48" s="155">
        <f>'Pque N Mundo I'!I10</f>
        <v>812</v>
      </c>
      <c r="F48" s="176">
        <f t="shared" si="64"/>
        <v>0.99509803921568629</v>
      </c>
      <c r="G48" s="155">
        <f>'Pque N Mundo I'!K10</f>
        <v>1005</v>
      </c>
      <c r="H48" s="176">
        <f t="shared" si="65"/>
        <v>1.2316176470588236</v>
      </c>
      <c r="I48" s="157">
        <f t="shared" si="75"/>
        <v>2808</v>
      </c>
      <c r="J48" s="812">
        <f t="shared" si="66"/>
        <v>1.1470588235294117</v>
      </c>
      <c r="K48" s="831">
        <f>'Pque N Mundo I'!O10</f>
        <v>916</v>
      </c>
      <c r="L48" s="792">
        <f t="shared" si="65"/>
        <v>1.1225490196078431</v>
      </c>
      <c r="M48" s="831">
        <f>'Pque N Mundo I'!Q10</f>
        <v>778</v>
      </c>
      <c r="N48" s="792">
        <f t="shared" si="67"/>
        <v>0.95343137254901966</v>
      </c>
      <c r="O48" s="831">
        <f>'Pque N Mundo I'!S10</f>
        <v>729</v>
      </c>
      <c r="P48" s="792">
        <f t="shared" si="68"/>
        <v>0.89338235294117652</v>
      </c>
      <c r="Q48" s="157">
        <f t="shared" si="76"/>
        <v>2423</v>
      </c>
      <c r="R48" s="812">
        <f t="shared" si="69"/>
        <v>0.98978758169934644</v>
      </c>
      <c r="S48" s="831">
        <f>'Pque N Mundo I'!W10</f>
        <v>498</v>
      </c>
      <c r="T48" s="792">
        <f t="shared" si="70"/>
        <v>0.61029411764705888</v>
      </c>
      <c r="U48" s="831">
        <f>'Pque N Mundo I'!Y10</f>
        <v>437</v>
      </c>
      <c r="V48" s="792">
        <f t="shared" si="71"/>
        <v>0.53553921568627449</v>
      </c>
      <c r="W48" s="831">
        <f>'Pque N Mundo I'!AA10</f>
        <v>403</v>
      </c>
      <c r="X48" s="792">
        <f t="shared" si="72"/>
        <v>0.49387254901960786</v>
      </c>
      <c r="Y48" s="157">
        <f t="shared" si="77"/>
        <v>1338</v>
      </c>
      <c r="Z48" s="812">
        <f t="shared" si="73"/>
        <v>0.54656862745098034</v>
      </c>
    </row>
    <row r="49" spans="1:26" x14ac:dyDescent="0.25">
      <c r="A49" s="154" t="s">
        <v>9</v>
      </c>
      <c r="B49" s="773">
        <f>'Pque N Mundo I'!B11</f>
        <v>2616</v>
      </c>
      <c r="C49" s="155">
        <f>'Pque N Mundo I'!G11</f>
        <v>3270</v>
      </c>
      <c r="D49" s="176">
        <f t="shared" si="74"/>
        <v>1.25</v>
      </c>
      <c r="E49" s="155">
        <f>'Pque N Mundo I'!I11</f>
        <v>2471</v>
      </c>
      <c r="F49" s="176">
        <f t="shared" si="64"/>
        <v>0.94457186544342508</v>
      </c>
      <c r="G49" s="155">
        <f>'Pque N Mundo I'!K11</f>
        <v>3330</v>
      </c>
      <c r="H49" s="176">
        <f t="shared" si="65"/>
        <v>1.2729357798165137</v>
      </c>
      <c r="I49" s="157">
        <f t="shared" si="75"/>
        <v>9071</v>
      </c>
      <c r="J49" s="812">
        <f t="shared" si="66"/>
        <v>1.155835881753313</v>
      </c>
      <c r="K49" s="831">
        <f>'Pque N Mundo I'!O11</f>
        <v>3306</v>
      </c>
      <c r="L49" s="792">
        <f t="shared" si="65"/>
        <v>1.2637614678899083</v>
      </c>
      <c r="M49" s="831">
        <f>'Pque N Mundo I'!Q11</f>
        <v>2544</v>
      </c>
      <c r="N49" s="792">
        <f t="shared" si="67"/>
        <v>0.97247706422018354</v>
      </c>
      <c r="O49" s="831">
        <f>'Pque N Mundo I'!S11</f>
        <v>2018</v>
      </c>
      <c r="P49" s="792">
        <f t="shared" si="68"/>
        <v>0.7714067278287462</v>
      </c>
      <c r="Q49" s="157">
        <f t="shared" si="76"/>
        <v>7868</v>
      </c>
      <c r="R49" s="812">
        <f t="shared" si="69"/>
        <v>1.0025484199796126</v>
      </c>
      <c r="S49" s="831">
        <f>'Pque N Mundo I'!W11</f>
        <v>1459</v>
      </c>
      <c r="T49" s="792">
        <f t="shared" si="70"/>
        <v>0.55772171253822633</v>
      </c>
      <c r="U49" s="831">
        <f>'Pque N Mundo I'!Y11</f>
        <v>1084</v>
      </c>
      <c r="V49" s="792">
        <f t="shared" si="71"/>
        <v>0.41437308868501527</v>
      </c>
      <c r="W49" s="831">
        <f>'Pque N Mundo I'!AA11</f>
        <v>1200</v>
      </c>
      <c r="X49" s="792">
        <f t="shared" si="72"/>
        <v>0.45871559633027525</v>
      </c>
      <c r="Y49" s="157">
        <f t="shared" si="77"/>
        <v>3743</v>
      </c>
      <c r="Z49" s="812">
        <f t="shared" si="73"/>
        <v>0.4769367991845056</v>
      </c>
    </row>
    <row r="50" spans="1:26" x14ac:dyDescent="0.25">
      <c r="A50" s="154" t="s">
        <v>10</v>
      </c>
      <c r="B50" s="773">
        <f>'Pque N Mundo I'!B12</f>
        <v>526</v>
      </c>
      <c r="C50" s="155">
        <f>'Pque N Mundo I'!G12</f>
        <v>535</v>
      </c>
      <c r="D50" s="176">
        <f t="shared" si="74"/>
        <v>1.0171102661596958</v>
      </c>
      <c r="E50" s="155">
        <f>'Pque N Mundo I'!I12</f>
        <v>426</v>
      </c>
      <c r="F50" s="176">
        <f t="shared" si="64"/>
        <v>0.8098859315589354</v>
      </c>
      <c r="G50" s="155">
        <f>'Pque N Mundo I'!K12</f>
        <v>506</v>
      </c>
      <c r="H50" s="176">
        <f t="shared" si="65"/>
        <v>0.96197718631178708</v>
      </c>
      <c r="I50" s="157">
        <f>SUM(C50,E50,G50)</f>
        <v>1467</v>
      </c>
      <c r="J50" s="812">
        <f t="shared" si="66"/>
        <v>0.92965779467680609</v>
      </c>
      <c r="K50" s="831">
        <f>'Pque N Mundo I'!O12</f>
        <v>403</v>
      </c>
      <c r="L50" s="792">
        <f t="shared" si="65"/>
        <v>0.76615969581749055</v>
      </c>
      <c r="M50" s="831">
        <f>'Pque N Mundo I'!Q12</f>
        <v>511</v>
      </c>
      <c r="N50" s="792">
        <f t="shared" si="67"/>
        <v>0.97148288973384034</v>
      </c>
      <c r="O50" s="831">
        <f>'Pque N Mundo I'!S12</f>
        <v>601</v>
      </c>
      <c r="P50" s="792">
        <f t="shared" si="68"/>
        <v>1.1425855513307985</v>
      </c>
      <c r="Q50" s="157">
        <f t="shared" si="76"/>
        <v>1515</v>
      </c>
      <c r="R50" s="812">
        <f t="shared" si="69"/>
        <v>0.96007604562737647</v>
      </c>
      <c r="S50" s="831">
        <f>'Pque N Mundo I'!W12</f>
        <v>531</v>
      </c>
      <c r="T50" s="792">
        <f t="shared" si="70"/>
        <v>1.0095057034220531</v>
      </c>
      <c r="U50" s="831">
        <f>'Pque N Mundo I'!Y12</f>
        <v>201</v>
      </c>
      <c r="V50" s="792">
        <f t="shared" si="71"/>
        <v>0.38212927756653992</v>
      </c>
      <c r="W50" s="831">
        <f>'Pque N Mundo I'!AA12</f>
        <v>404</v>
      </c>
      <c r="X50" s="792">
        <f t="shared" si="72"/>
        <v>0.76806083650190116</v>
      </c>
      <c r="Y50" s="157">
        <f t="shared" si="77"/>
        <v>1136</v>
      </c>
      <c r="Z50" s="812">
        <f t="shared" si="73"/>
        <v>0.71989860583016474</v>
      </c>
    </row>
    <row r="51" spans="1:26" x14ac:dyDescent="0.25">
      <c r="A51" s="154" t="s">
        <v>42</v>
      </c>
      <c r="B51" s="773">
        <f>'Pque N Mundo I'!B13</f>
        <v>526</v>
      </c>
      <c r="C51" s="155">
        <f>'Pque N Mundo I'!G13</f>
        <v>417</v>
      </c>
      <c r="D51" s="176">
        <f t="shared" si="74"/>
        <v>0.79277566539923949</v>
      </c>
      <c r="E51" s="155">
        <f>'Pque N Mundo I'!I13</f>
        <v>302</v>
      </c>
      <c r="F51" s="176">
        <f t="shared" si="64"/>
        <v>0.57414448669201523</v>
      </c>
      <c r="G51" s="155">
        <f>'Pque N Mundo I'!K13</f>
        <v>434</v>
      </c>
      <c r="H51" s="176">
        <f t="shared" si="65"/>
        <v>0.82509505703422048</v>
      </c>
      <c r="I51" s="157">
        <f t="shared" si="75"/>
        <v>1153</v>
      </c>
      <c r="J51" s="812">
        <f t="shared" si="66"/>
        <v>0.73067173637515848</v>
      </c>
      <c r="K51" s="831">
        <f>'Pque N Mundo I'!O13</f>
        <v>396</v>
      </c>
      <c r="L51" s="792">
        <f t="shared" si="65"/>
        <v>0.75285171102661597</v>
      </c>
      <c r="M51" s="831">
        <f>'Pque N Mundo I'!Q13</f>
        <v>235</v>
      </c>
      <c r="N51" s="792">
        <f t="shared" si="67"/>
        <v>0.44676806083650189</v>
      </c>
      <c r="O51" s="831">
        <f>'Pque N Mundo I'!S13</f>
        <v>423</v>
      </c>
      <c r="P51" s="792">
        <f t="shared" si="68"/>
        <v>0.80418250950570347</v>
      </c>
      <c r="Q51" s="157">
        <f t="shared" si="76"/>
        <v>1054</v>
      </c>
      <c r="R51" s="812">
        <f t="shared" si="69"/>
        <v>0.66793409378960711</v>
      </c>
      <c r="S51" s="831">
        <f>'Pque N Mundo I'!W13</f>
        <v>364</v>
      </c>
      <c r="T51" s="792">
        <f t="shared" si="70"/>
        <v>0.69201520912547532</v>
      </c>
      <c r="U51" s="831">
        <f>'Pque N Mundo I'!Y13</f>
        <v>212</v>
      </c>
      <c r="V51" s="792">
        <f t="shared" si="71"/>
        <v>0.40304182509505704</v>
      </c>
      <c r="W51" s="831">
        <f>'Pque N Mundo I'!AA13</f>
        <v>287</v>
      </c>
      <c r="X51" s="792">
        <f t="shared" si="72"/>
        <v>0.54562737642585546</v>
      </c>
      <c r="Y51" s="157">
        <f t="shared" si="77"/>
        <v>863</v>
      </c>
      <c r="Z51" s="812">
        <f t="shared" si="73"/>
        <v>0.54689480354879594</v>
      </c>
    </row>
    <row r="52" spans="1:26" x14ac:dyDescent="0.25">
      <c r="A52" s="154" t="s">
        <v>12</v>
      </c>
      <c r="B52" s="773">
        <f>'Pque N Mundo I'!B14</f>
        <v>250</v>
      </c>
      <c r="C52" s="155">
        <f>'Pque N Mundo I'!G14</f>
        <v>337</v>
      </c>
      <c r="D52" s="176">
        <f t="shared" si="74"/>
        <v>1.3480000000000001</v>
      </c>
      <c r="E52" s="155">
        <f>'Pque N Mundo I'!I14</f>
        <v>266</v>
      </c>
      <c r="F52" s="176">
        <f t="shared" si="64"/>
        <v>1.0640000000000001</v>
      </c>
      <c r="G52" s="155">
        <f>'Pque N Mundo I'!K14</f>
        <v>357</v>
      </c>
      <c r="H52" s="176">
        <f t="shared" si="65"/>
        <v>1.4279999999999999</v>
      </c>
      <c r="I52" s="157">
        <f t="shared" si="75"/>
        <v>960</v>
      </c>
      <c r="J52" s="812">
        <f t="shared" si="66"/>
        <v>1.28</v>
      </c>
      <c r="K52" s="831">
        <f>'Pque N Mundo I'!O14</f>
        <v>189</v>
      </c>
      <c r="L52" s="792">
        <f t="shared" si="65"/>
        <v>0.75600000000000001</v>
      </c>
      <c r="M52" s="831">
        <f>'Pque N Mundo I'!Q14</f>
        <v>319</v>
      </c>
      <c r="N52" s="792">
        <f t="shared" si="67"/>
        <v>1.276</v>
      </c>
      <c r="O52" s="831">
        <f>'Pque N Mundo I'!S14</f>
        <v>328</v>
      </c>
      <c r="P52" s="792">
        <f t="shared" si="68"/>
        <v>1.3120000000000001</v>
      </c>
      <c r="Q52" s="157">
        <f t="shared" si="76"/>
        <v>836</v>
      </c>
      <c r="R52" s="812">
        <f t="shared" si="69"/>
        <v>1.1146666666666667</v>
      </c>
      <c r="S52" s="831">
        <f>'Pque N Mundo I'!W14</f>
        <v>162</v>
      </c>
      <c r="T52" s="792">
        <f t="shared" si="70"/>
        <v>0.64800000000000002</v>
      </c>
      <c r="U52" s="831">
        <f>'Pque N Mundo I'!Y14</f>
        <v>252</v>
      </c>
      <c r="V52" s="792">
        <f t="shared" si="71"/>
        <v>1.008</v>
      </c>
      <c r="W52" s="831">
        <f>'Pque N Mundo I'!AA14</f>
        <v>296</v>
      </c>
      <c r="X52" s="792">
        <f t="shared" si="72"/>
        <v>1.1839999999999999</v>
      </c>
      <c r="Y52" s="157">
        <f t="shared" si="77"/>
        <v>710</v>
      </c>
      <c r="Z52" s="812">
        <f t="shared" si="73"/>
        <v>0.94666666666666666</v>
      </c>
    </row>
    <row r="53" spans="1:26" ht="16.5" thickBot="1" x14ac:dyDescent="0.3">
      <c r="A53" s="160" t="s">
        <v>13</v>
      </c>
      <c r="B53" s="774">
        <f>'Pque N Mundo I'!B15</f>
        <v>526</v>
      </c>
      <c r="C53" s="161">
        <f>'Pque N Mundo I'!G15</f>
        <v>639</v>
      </c>
      <c r="D53" s="186">
        <f t="shared" si="74"/>
        <v>1.2148288973384029</v>
      </c>
      <c r="E53" s="161">
        <f>'Pque N Mundo I'!I15</f>
        <v>426</v>
      </c>
      <c r="F53" s="186">
        <f t="shared" si="64"/>
        <v>0.8098859315589354</v>
      </c>
      <c r="G53" s="161">
        <f>'Pque N Mundo I'!K15</f>
        <v>415</v>
      </c>
      <c r="H53" s="186">
        <f t="shared" si="65"/>
        <v>0.78897338403041828</v>
      </c>
      <c r="I53" s="163">
        <f t="shared" si="75"/>
        <v>1480</v>
      </c>
      <c r="J53" s="813">
        <f t="shared" si="66"/>
        <v>0.93789607097591887</v>
      </c>
      <c r="K53" s="832">
        <f>'Pque N Mundo I'!O15</f>
        <v>464</v>
      </c>
      <c r="L53" s="793">
        <f t="shared" si="65"/>
        <v>0.88212927756653992</v>
      </c>
      <c r="M53" s="832">
        <f>'Pque N Mundo I'!Q15</f>
        <v>473</v>
      </c>
      <c r="N53" s="793">
        <f t="shared" si="67"/>
        <v>0.89923954372623571</v>
      </c>
      <c r="O53" s="832">
        <f>'Pque N Mundo I'!S15</f>
        <v>489</v>
      </c>
      <c r="P53" s="793">
        <f t="shared" si="68"/>
        <v>0.92965779467680609</v>
      </c>
      <c r="Q53" s="163">
        <f t="shared" si="76"/>
        <v>1426</v>
      </c>
      <c r="R53" s="813">
        <f t="shared" si="69"/>
        <v>0.90367553865652728</v>
      </c>
      <c r="S53" s="832">
        <f>'Pque N Mundo I'!W15</f>
        <v>511</v>
      </c>
      <c r="T53" s="793">
        <f t="shared" si="70"/>
        <v>0.97148288973384034</v>
      </c>
      <c r="U53" s="832">
        <f>'Pque N Mundo I'!Y15</f>
        <v>359</v>
      </c>
      <c r="V53" s="793">
        <f t="shared" si="71"/>
        <v>0.68250950570342206</v>
      </c>
      <c r="W53" s="832">
        <f>'Pque N Mundo I'!AA15</f>
        <v>389</v>
      </c>
      <c r="X53" s="793">
        <f t="shared" si="72"/>
        <v>0.73954372623574149</v>
      </c>
      <c r="Y53" s="163">
        <f t="shared" si="77"/>
        <v>1259</v>
      </c>
      <c r="Z53" s="813">
        <f t="shared" si="73"/>
        <v>0.7978453738910013</v>
      </c>
    </row>
    <row r="54" spans="1:26" ht="16.5" thickBot="1" x14ac:dyDescent="0.3">
      <c r="A54" s="164" t="s">
        <v>372</v>
      </c>
      <c r="B54" s="847">
        <f>SUM(B45:B53)</f>
        <v>14120</v>
      </c>
      <c r="C54" s="166">
        <f>SUM(C45:C53)</f>
        <v>14857</v>
      </c>
      <c r="D54" s="844">
        <f>C54/$B54</f>
        <v>1.0521954674220964</v>
      </c>
      <c r="E54" s="166">
        <f>SUM(E45:E53)</f>
        <v>12911</v>
      </c>
      <c r="F54" s="844">
        <f t="shared" si="64"/>
        <v>0.91437677053824362</v>
      </c>
      <c r="G54" s="166">
        <f>SUM(G45:G53)</f>
        <v>15140</v>
      </c>
      <c r="H54" s="844">
        <f t="shared" si="65"/>
        <v>1.0722379603399435</v>
      </c>
      <c r="I54" s="106">
        <f>SUM(C54,E54,G54)</f>
        <v>42908</v>
      </c>
      <c r="J54" s="846">
        <f>I54/($B54*3)</f>
        <v>1.0129367327667611</v>
      </c>
      <c r="K54" s="825">
        <f>SUM(K45:K53)</f>
        <v>13956</v>
      </c>
      <c r="L54" s="845">
        <f t="shared" si="65"/>
        <v>0.98838526912181301</v>
      </c>
      <c r="M54" s="825">
        <f t="shared" ref="M54" si="78">SUM(M45:M53)</f>
        <v>14170</v>
      </c>
      <c r="N54" s="845">
        <f t="shared" si="67"/>
        <v>1.0035410764872521</v>
      </c>
      <c r="O54" s="825">
        <f t="shared" ref="O54" si="79">SUM(O45:O53)</f>
        <v>12899</v>
      </c>
      <c r="P54" s="845">
        <f t="shared" si="68"/>
        <v>0.91352691218130311</v>
      </c>
      <c r="Q54" s="106">
        <f>SUM(K54,M54,O54)</f>
        <v>41025</v>
      </c>
      <c r="R54" s="846">
        <f>Q54/($B54*3)</f>
        <v>0.96848441926345608</v>
      </c>
      <c r="S54" s="825">
        <f>SUM(S45:S53)</f>
        <v>11655</v>
      </c>
      <c r="T54" s="1039">
        <f t="shared" si="70"/>
        <v>0.82542492917847021</v>
      </c>
      <c r="U54" s="825">
        <f t="shared" ref="U54" si="80">SUM(U45:U53)</f>
        <v>11410</v>
      </c>
      <c r="V54" s="1039">
        <f t="shared" si="71"/>
        <v>0.80807365439093481</v>
      </c>
      <c r="W54" s="825">
        <f t="shared" ref="W54" si="81">SUM(W45:W53)</f>
        <v>11710</v>
      </c>
      <c r="X54" s="1039">
        <f t="shared" si="72"/>
        <v>0.82932011331444755</v>
      </c>
      <c r="Y54" s="106">
        <f>SUM(S54,U54,W54)</f>
        <v>34775</v>
      </c>
      <c r="Z54" s="1040">
        <f>Y54/($B54*3)</f>
        <v>0.8209395656279509</v>
      </c>
    </row>
    <row r="56" spans="1:26" x14ac:dyDescent="0.25">
      <c r="A56" s="1427" t="s">
        <v>530</v>
      </c>
      <c r="B56" s="1428"/>
      <c r="C56" s="1428"/>
      <c r="D56" s="1428"/>
      <c r="E56" s="1428"/>
      <c r="F56" s="1428"/>
      <c r="G56" s="1428"/>
      <c r="H56" s="1428"/>
      <c r="I56" s="1428"/>
      <c r="J56" s="1428"/>
      <c r="K56" s="1428"/>
      <c r="L56" s="1428"/>
      <c r="M56" s="1428"/>
      <c r="N56" s="1428"/>
      <c r="O56" s="1428"/>
      <c r="P56" s="1428"/>
      <c r="Q56" s="1428"/>
      <c r="R56" s="1428"/>
      <c r="S56" s="1428"/>
      <c r="T56" s="1428"/>
      <c r="U56" s="1428"/>
      <c r="V56" s="1428"/>
      <c r="W56" s="1428"/>
      <c r="X56" s="1428"/>
      <c r="Y56" s="1428"/>
      <c r="Z56" s="1428"/>
    </row>
    <row r="57" spans="1:26" ht="36.75" thickBot="1" x14ac:dyDescent="0.3">
      <c r="A57" s="144" t="s">
        <v>14</v>
      </c>
      <c r="B57" s="771" t="s">
        <v>15</v>
      </c>
      <c r="C57" s="346" t="s">
        <v>392</v>
      </c>
      <c r="D57" s="347" t="s">
        <v>1</v>
      </c>
      <c r="E57" s="346" t="s">
        <v>393</v>
      </c>
      <c r="F57" s="347" t="s">
        <v>1</v>
      </c>
      <c r="G57" s="346" t="s">
        <v>394</v>
      </c>
      <c r="H57" s="347" t="s">
        <v>1</v>
      </c>
      <c r="I57" s="149" t="s">
        <v>404</v>
      </c>
      <c r="J57" s="810" t="s">
        <v>205</v>
      </c>
      <c r="K57" s="840" t="s">
        <v>395</v>
      </c>
      <c r="L57" s="790" t="s">
        <v>1</v>
      </c>
      <c r="M57" s="829" t="s">
        <v>396</v>
      </c>
      <c r="N57" s="799" t="s">
        <v>1</v>
      </c>
      <c r="O57" s="829" t="s">
        <v>397</v>
      </c>
      <c r="P57" s="799" t="s">
        <v>1</v>
      </c>
      <c r="Q57" s="149" t="s">
        <v>406</v>
      </c>
      <c r="R57" s="810" t="s">
        <v>205</v>
      </c>
      <c r="S57" s="840" t="s">
        <v>2</v>
      </c>
      <c r="T57" s="790" t="s">
        <v>1</v>
      </c>
      <c r="U57" s="829" t="s">
        <v>3</v>
      </c>
      <c r="V57" s="799" t="s">
        <v>1</v>
      </c>
      <c r="W57" s="829" t="s">
        <v>4</v>
      </c>
      <c r="X57" s="799" t="s">
        <v>1</v>
      </c>
      <c r="Y57" s="149" t="s">
        <v>537</v>
      </c>
      <c r="Z57" s="810" t="s">
        <v>205</v>
      </c>
    </row>
    <row r="58" spans="1:26" ht="16.5" thickTop="1" x14ac:dyDescent="0.25">
      <c r="A58" s="151" t="s">
        <v>27</v>
      </c>
      <c r="B58" s="772">
        <f>'Pque N Mundo II'!B7</f>
        <v>4800</v>
      </c>
      <c r="C58" s="152">
        <f>'Pque N Mundo II'!G7</f>
        <v>4578</v>
      </c>
      <c r="D58" s="174">
        <f t="shared" ref="D58:D68" si="82">C58/$B58</f>
        <v>0.95374999999999999</v>
      </c>
      <c r="E58" s="152">
        <f>'Pque N Mundo II'!I7</f>
        <v>4236</v>
      </c>
      <c r="F58" s="174">
        <f t="shared" ref="F58:F68" si="83">E58/$B58</f>
        <v>0.88249999999999995</v>
      </c>
      <c r="G58" s="152">
        <f>'Pque N Mundo II'!K7</f>
        <v>4936</v>
      </c>
      <c r="H58" s="174">
        <f t="shared" ref="H58:L68" si="84">G58/$B58</f>
        <v>1.0283333333333333</v>
      </c>
      <c r="I58" s="101">
        <f t="shared" ref="I58:I68" si="85">SUM(C58,E58,G58)</f>
        <v>13750</v>
      </c>
      <c r="J58" s="814">
        <f t="shared" ref="J58:J68" si="86">I58/($B58*3)</f>
        <v>0.95486111111111116</v>
      </c>
      <c r="K58" s="830">
        <f>'Pque N Mundo II'!O7</f>
        <v>4477</v>
      </c>
      <c r="L58" s="794">
        <f t="shared" si="84"/>
        <v>0.93270833333333336</v>
      </c>
      <c r="M58" s="830">
        <f>'Pque N Mundo II'!Q7</f>
        <v>4400</v>
      </c>
      <c r="N58" s="794">
        <f t="shared" ref="N58:N68" si="87">M58/$B58</f>
        <v>0.91666666666666663</v>
      </c>
      <c r="O58" s="830">
        <f>'Pque N Mundo II'!S7</f>
        <v>4649</v>
      </c>
      <c r="P58" s="794">
        <f t="shared" ref="P58:P68" si="88">O58/$B58</f>
        <v>0.96854166666666663</v>
      </c>
      <c r="Q58" s="101">
        <f t="shared" ref="Q58:Q68" si="89">SUM(K58,M58,O58)</f>
        <v>13526</v>
      </c>
      <c r="R58" s="814">
        <f t="shared" ref="R58:R68" si="90">Q58/($B58*3)</f>
        <v>0.9393055555555555</v>
      </c>
      <c r="S58" s="830">
        <f>'Pque N Mundo II'!W7</f>
        <v>4385</v>
      </c>
      <c r="T58" s="794">
        <f t="shared" ref="T58:T68" si="91">S58/$B58</f>
        <v>0.9135416666666667</v>
      </c>
      <c r="U58" s="830">
        <f>'Pque N Mundo II'!Y7</f>
        <v>4119</v>
      </c>
      <c r="V58" s="794">
        <f t="shared" ref="V58:V68" si="92">U58/$B58</f>
        <v>0.85812500000000003</v>
      </c>
      <c r="W58" s="830">
        <f>'Pque N Mundo II'!AA7</f>
        <v>4512</v>
      </c>
      <c r="X58" s="794">
        <f t="shared" ref="X58:X68" si="93">W58/$B58</f>
        <v>0.94</v>
      </c>
      <c r="Y58" s="101">
        <f t="shared" ref="Y58:Y68" si="94">SUM(S58,U58,W58)</f>
        <v>13016</v>
      </c>
      <c r="Z58" s="814">
        <f t="shared" ref="Z58:Z68" si="95">Y58/($B58*3)</f>
        <v>0.90388888888888885</v>
      </c>
    </row>
    <row r="59" spans="1:26" x14ac:dyDescent="0.25">
      <c r="A59" s="154" t="s">
        <v>28</v>
      </c>
      <c r="B59" s="773">
        <f>'Pque N Mundo II'!B8</f>
        <v>1664</v>
      </c>
      <c r="C59" s="155">
        <f>'Pque N Mundo II'!G8</f>
        <v>993</v>
      </c>
      <c r="D59" s="176">
        <f t="shared" si="82"/>
        <v>0.59675480769230771</v>
      </c>
      <c r="E59" s="155">
        <f>'Pque N Mundo II'!I8</f>
        <v>951</v>
      </c>
      <c r="F59" s="176">
        <f t="shared" si="83"/>
        <v>0.57151442307692313</v>
      </c>
      <c r="G59" s="155">
        <f>'Pque N Mundo II'!K8</f>
        <v>1553</v>
      </c>
      <c r="H59" s="176">
        <f t="shared" si="84"/>
        <v>0.93329326923076927</v>
      </c>
      <c r="I59" s="157">
        <f>SUM(C59,E59,G59)</f>
        <v>3497</v>
      </c>
      <c r="J59" s="812">
        <f t="shared" si="86"/>
        <v>0.70052083333333337</v>
      </c>
      <c r="K59" s="831">
        <f>'Pque N Mundo II'!O8</f>
        <v>1259</v>
      </c>
      <c r="L59" s="792">
        <f t="shared" si="84"/>
        <v>0.75661057692307687</v>
      </c>
      <c r="M59" s="831">
        <f>'Pque N Mundo II'!Q8</f>
        <v>1230</v>
      </c>
      <c r="N59" s="792">
        <f t="shared" si="87"/>
        <v>0.73918269230769229</v>
      </c>
      <c r="O59" s="831">
        <f>'Pque N Mundo II'!S8</f>
        <v>1345</v>
      </c>
      <c r="P59" s="792">
        <f t="shared" si="88"/>
        <v>0.80829326923076927</v>
      </c>
      <c r="Q59" s="157">
        <f t="shared" si="89"/>
        <v>3834</v>
      </c>
      <c r="R59" s="812">
        <f t="shared" si="90"/>
        <v>0.76802884615384615</v>
      </c>
      <c r="S59" s="831">
        <f>'Pque N Mundo II'!W8</f>
        <v>1129</v>
      </c>
      <c r="T59" s="792">
        <f t="shared" si="91"/>
        <v>0.67848557692307687</v>
      </c>
      <c r="U59" s="831">
        <f>'Pque N Mundo II'!Y8</f>
        <v>988</v>
      </c>
      <c r="V59" s="792">
        <f t="shared" si="92"/>
        <v>0.59375</v>
      </c>
      <c r="W59" s="831">
        <f>'Pque N Mundo II'!AA8</f>
        <v>993</v>
      </c>
      <c r="X59" s="792">
        <f t="shared" si="93"/>
        <v>0.59675480769230771</v>
      </c>
      <c r="Y59" s="157">
        <f t="shared" si="94"/>
        <v>3110</v>
      </c>
      <c r="Z59" s="812">
        <f t="shared" si="95"/>
        <v>0.62299679487179482</v>
      </c>
    </row>
    <row r="60" spans="1:26" x14ac:dyDescent="0.25">
      <c r="A60" s="154" t="s">
        <v>29</v>
      </c>
      <c r="B60" s="773">
        <f>'Pque N Mundo II'!B9</f>
        <v>624</v>
      </c>
      <c r="C60" s="155">
        <f>'Pque N Mundo II'!G9</f>
        <v>810</v>
      </c>
      <c r="D60" s="176">
        <f t="shared" si="82"/>
        <v>1.2980769230769231</v>
      </c>
      <c r="E60" s="155">
        <f>'Pque N Mundo II'!I9</f>
        <v>629</v>
      </c>
      <c r="F60" s="176">
        <f t="shared" si="83"/>
        <v>1.0080128205128205</v>
      </c>
      <c r="G60" s="155">
        <f>'Pque N Mundo II'!K9</f>
        <v>676</v>
      </c>
      <c r="H60" s="176">
        <f t="shared" si="84"/>
        <v>1.0833333333333333</v>
      </c>
      <c r="I60" s="157">
        <f>SUM(C60,E60,G60)</f>
        <v>2115</v>
      </c>
      <c r="J60" s="812">
        <f t="shared" si="86"/>
        <v>1.1298076923076923</v>
      </c>
      <c r="K60" s="831">
        <f>'Pque N Mundo II'!O9</f>
        <v>535</v>
      </c>
      <c r="L60" s="792">
        <f t="shared" si="84"/>
        <v>0.85737179487179482</v>
      </c>
      <c r="M60" s="831">
        <f>'Pque N Mundo II'!Q9</f>
        <v>546</v>
      </c>
      <c r="N60" s="792">
        <f t="shared" si="87"/>
        <v>0.875</v>
      </c>
      <c r="O60" s="831">
        <f>'Pque N Mundo II'!S9</f>
        <v>773</v>
      </c>
      <c r="P60" s="792">
        <f t="shared" si="88"/>
        <v>1.2387820512820513</v>
      </c>
      <c r="Q60" s="157">
        <f t="shared" si="89"/>
        <v>1854</v>
      </c>
      <c r="R60" s="812">
        <f t="shared" si="90"/>
        <v>0.99038461538461542</v>
      </c>
      <c r="S60" s="831">
        <f>'Pque N Mundo II'!W9</f>
        <v>682</v>
      </c>
      <c r="T60" s="792">
        <f t="shared" si="91"/>
        <v>1.0929487179487178</v>
      </c>
      <c r="U60" s="831">
        <f>'Pque N Mundo II'!Y9</f>
        <v>596</v>
      </c>
      <c r="V60" s="792">
        <f t="shared" si="92"/>
        <v>0.95512820512820518</v>
      </c>
      <c r="W60" s="831">
        <f>'Pque N Mundo II'!AA9</f>
        <v>586</v>
      </c>
      <c r="X60" s="792">
        <f t="shared" si="93"/>
        <v>0.9391025641025641</v>
      </c>
      <c r="Y60" s="157">
        <f t="shared" si="94"/>
        <v>1864</v>
      </c>
      <c r="Z60" s="812">
        <f t="shared" si="95"/>
        <v>0.99572649572649574</v>
      </c>
    </row>
    <row r="61" spans="1:26" x14ac:dyDescent="0.25">
      <c r="A61" s="154" t="s">
        <v>30</v>
      </c>
      <c r="B61" s="773">
        <f>'Pque N Mundo II'!B10</f>
        <v>384</v>
      </c>
      <c r="C61" s="155">
        <f>'Pque N Mundo II'!G10</f>
        <v>435</v>
      </c>
      <c r="D61" s="176">
        <f t="shared" si="82"/>
        <v>1.1328125</v>
      </c>
      <c r="E61" s="155">
        <f>'Pque N Mundo II'!I10</f>
        <v>480</v>
      </c>
      <c r="F61" s="176">
        <f t="shared" si="83"/>
        <v>1.25</v>
      </c>
      <c r="G61" s="155">
        <f>'Pque N Mundo II'!K10</f>
        <v>521</v>
      </c>
      <c r="H61" s="176">
        <f t="shared" si="84"/>
        <v>1.3567708333333333</v>
      </c>
      <c r="I61" s="157">
        <f>SUM(C61,E61,G61)</f>
        <v>1436</v>
      </c>
      <c r="J61" s="812">
        <f t="shared" si="86"/>
        <v>1.2465277777777777</v>
      </c>
      <c r="K61" s="831">
        <f>'Pque N Mundo II'!O10</f>
        <v>450</v>
      </c>
      <c r="L61" s="792">
        <f t="shared" si="84"/>
        <v>1.171875</v>
      </c>
      <c r="M61" s="831">
        <f>'Pque N Mundo II'!Q10</f>
        <v>334</v>
      </c>
      <c r="N61" s="792">
        <f t="shared" si="87"/>
        <v>0.86979166666666663</v>
      </c>
      <c r="O61" s="831">
        <f>'Pque N Mundo II'!S10</f>
        <v>472</v>
      </c>
      <c r="P61" s="792">
        <f t="shared" si="88"/>
        <v>1.2291666666666667</v>
      </c>
      <c r="Q61" s="157">
        <f t="shared" si="89"/>
        <v>1256</v>
      </c>
      <c r="R61" s="812">
        <f t="shared" si="90"/>
        <v>1.0902777777777777</v>
      </c>
      <c r="S61" s="831">
        <f>'Pque N Mundo II'!W10</f>
        <v>323</v>
      </c>
      <c r="T61" s="792">
        <f t="shared" si="91"/>
        <v>0.84114583333333337</v>
      </c>
      <c r="U61" s="831">
        <f>'Pque N Mundo II'!Y10</f>
        <v>285</v>
      </c>
      <c r="V61" s="792">
        <f t="shared" si="92"/>
        <v>0.7421875</v>
      </c>
      <c r="W61" s="831">
        <f>'Pque N Mundo II'!AA10</f>
        <v>366</v>
      </c>
      <c r="X61" s="792">
        <f t="shared" si="93"/>
        <v>0.953125</v>
      </c>
      <c r="Y61" s="157">
        <f t="shared" si="94"/>
        <v>974</v>
      </c>
      <c r="Z61" s="812">
        <f t="shared" si="95"/>
        <v>0.84548611111111116</v>
      </c>
    </row>
    <row r="62" spans="1:26" x14ac:dyDescent="0.25">
      <c r="A62" s="154" t="s">
        <v>31</v>
      </c>
      <c r="B62" s="773">
        <f>'Pque N Mundo II'!B11</f>
        <v>1344</v>
      </c>
      <c r="C62" s="155">
        <f>'Pque N Mundo II'!G11</f>
        <v>1103</v>
      </c>
      <c r="D62" s="176">
        <f t="shared" si="82"/>
        <v>0.82068452380952384</v>
      </c>
      <c r="E62" s="155">
        <f>'Pque N Mundo II'!I11</f>
        <v>1477</v>
      </c>
      <c r="F62" s="176">
        <f t="shared" si="83"/>
        <v>1.0989583333333333</v>
      </c>
      <c r="G62" s="155">
        <f>'Pque N Mundo II'!K11</f>
        <v>1677</v>
      </c>
      <c r="H62" s="176">
        <f t="shared" si="84"/>
        <v>1.2477678571428572</v>
      </c>
      <c r="I62" s="157">
        <f>SUM(C62,E62,G62)</f>
        <v>4257</v>
      </c>
      <c r="J62" s="812">
        <f t="shared" si="86"/>
        <v>1.0558035714285714</v>
      </c>
      <c r="K62" s="831">
        <f>'Pque N Mundo II'!O11</f>
        <v>1215</v>
      </c>
      <c r="L62" s="792">
        <f t="shared" si="84"/>
        <v>0.9040178571428571</v>
      </c>
      <c r="M62" s="831">
        <f>'Pque N Mundo II'!Q11</f>
        <v>697</v>
      </c>
      <c r="N62" s="792">
        <f t="shared" si="87"/>
        <v>0.51860119047619047</v>
      </c>
      <c r="O62" s="831">
        <f>'Pque N Mundo II'!S11</f>
        <v>1957</v>
      </c>
      <c r="P62" s="792">
        <f t="shared" si="88"/>
        <v>1.4561011904761905</v>
      </c>
      <c r="Q62" s="157">
        <f t="shared" si="89"/>
        <v>3869</v>
      </c>
      <c r="R62" s="812">
        <f t="shared" si="90"/>
        <v>0.95957341269841268</v>
      </c>
      <c r="S62" s="831">
        <f>'Pque N Mundo II'!W11</f>
        <v>1343</v>
      </c>
      <c r="T62" s="792">
        <f t="shared" si="91"/>
        <v>0.99925595238095233</v>
      </c>
      <c r="U62" s="831">
        <f>'Pque N Mundo II'!Y11</f>
        <v>1171</v>
      </c>
      <c r="V62" s="792">
        <f t="shared" si="92"/>
        <v>0.87127976190476186</v>
      </c>
      <c r="W62" s="831">
        <f>'Pque N Mundo II'!AA11</f>
        <v>1494</v>
      </c>
      <c r="X62" s="792">
        <f t="shared" si="93"/>
        <v>1.1116071428571428</v>
      </c>
      <c r="Y62" s="157">
        <f t="shared" si="94"/>
        <v>4008</v>
      </c>
      <c r="Z62" s="812">
        <f t="shared" si="95"/>
        <v>0.99404761904761907</v>
      </c>
    </row>
    <row r="63" spans="1:26" x14ac:dyDescent="0.25">
      <c r="A63" s="154" t="s">
        <v>8</v>
      </c>
      <c r="B63" s="773">
        <f>'Pque N Mundo II'!B12</f>
        <v>192</v>
      </c>
      <c r="C63" s="155">
        <f>'Pque N Mundo II'!G12</f>
        <v>267</v>
      </c>
      <c r="D63" s="176">
        <f t="shared" si="82"/>
        <v>1.390625</v>
      </c>
      <c r="E63" s="155">
        <f>'Pque N Mundo II'!I12</f>
        <v>277</v>
      </c>
      <c r="F63" s="176">
        <f t="shared" si="83"/>
        <v>1.4427083333333333</v>
      </c>
      <c r="G63" s="155">
        <f>'Pque N Mundo II'!K12</f>
        <v>336</v>
      </c>
      <c r="H63" s="176">
        <f t="shared" si="84"/>
        <v>1.75</v>
      </c>
      <c r="I63" s="157">
        <f t="shared" si="85"/>
        <v>880</v>
      </c>
      <c r="J63" s="812">
        <f t="shared" si="86"/>
        <v>1.5277777777777777</v>
      </c>
      <c r="K63" s="831">
        <f>'Pque N Mundo II'!O12</f>
        <v>259</v>
      </c>
      <c r="L63" s="792">
        <f t="shared" si="84"/>
        <v>1.3489583333333333</v>
      </c>
      <c r="M63" s="831">
        <f>'Pque N Mundo II'!Q12</f>
        <v>154</v>
      </c>
      <c r="N63" s="792">
        <f t="shared" si="87"/>
        <v>0.80208333333333337</v>
      </c>
      <c r="O63" s="831">
        <f>'Pque N Mundo II'!S12</f>
        <v>302</v>
      </c>
      <c r="P63" s="792">
        <f t="shared" si="88"/>
        <v>1.5729166666666667</v>
      </c>
      <c r="Q63" s="157">
        <f t="shared" si="89"/>
        <v>715</v>
      </c>
      <c r="R63" s="812">
        <f t="shared" si="90"/>
        <v>1.2413194444444444</v>
      </c>
      <c r="S63" s="831">
        <f>'Pque N Mundo II'!W12</f>
        <v>257</v>
      </c>
      <c r="T63" s="792">
        <f t="shared" si="91"/>
        <v>1.3385416666666667</v>
      </c>
      <c r="U63" s="831">
        <f>'Pque N Mundo II'!Y12</f>
        <v>253</v>
      </c>
      <c r="V63" s="792">
        <f t="shared" si="92"/>
        <v>1.3177083333333333</v>
      </c>
      <c r="W63" s="831">
        <f>'Pque N Mundo II'!AA12</f>
        <v>248</v>
      </c>
      <c r="X63" s="792">
        <f t="shared" si="93"/>
        <v>1.2916666666666667</v>
      </c>
      <c r="Y63" s="157">
        <f t="shared" si="94"/>
        <v>758</v>
      </c>
      <c r="Z63" s="812">
        <f t="shared" si="95"/>
        <v>1.3159722222222223</v>
      </c>
    </row>
    <row r="64" spans="1:26" x14ac:dyDescent="0.25">
      <c r="A64" s="154" t="s">
        <v>9</v>
      </c>
      <c r="B64" s="773">
        <f>'Pque N Mundo II'!B13</f>
        <v>672</v>
      </c>
      <c r="C64" s="155">
        <f>'Pque N Mundo II'!G13</f>
        <v>678</v>
      </c>
      <c r="D64" s="176">
        <f t="shared" si="82"/>
        <v>1.0089285714285714</v>
      </c>
      <c r="E64" s="155">
        <f>'Pque N Mundo II'!I13</f>
        <v>774</v>
      </c>
      <c r="F64" s="176">
        <f t="shared" si="83"/>
        <v>1.1517857142857142</v>
      </c>
      <c r="G64" s="155">
        <f>'Pque N Mundo II'!K13</f>
        <v>1019</v>
      </c>
      <c r="H64" s="176">
        <f t="shared" si="84"/>
        <v>1.5163690476190477</v>
      </c>
      <c r="I64" s="157">
        <f t="shared" si="85"/>
        <v>2471</v>
      </c>
      <c r="J64" s="812">
        <f t="shared" si="86"/>
        <v>1.2256944444444444</v>
      </c>
      <c r="K64" s="831">
        <f>'Pque N Mundo II'!O13</f>
        <v>627</v>
      </c>
      <c r="L64" s="792">
        <f t="shared" si="84"/>
        <v>0.9330357142857143</v>
      </c>
      <c r="M64" s="831">
        <f>'Pque N Mundo II'!Q13</f>
        <v>405</v>
      </c>
      <c r="N64" s="792">
        <f t="shared" si="87"/>
        <v>0.6026785714285714</v>
      </c>
      <c r="O64" s="831">
        <f>'Pque N Mundo II'!S13</f>
        <v>1201</v>
      </c>
      <c r="P64" s="792">
        <f t="shared" si="88"/>
        <v>1.7872023809523809</v>
      </c>
      <c r="Q64" s="157">
        <f t="shared" si="89"/>
        <v>2233</v>
      </c>
      <c r="R64" s="812">
        <f t="shared" si="90"/>
        <v>1.1076388888888888</v>
      </c>
      <c r="S64" s="831">
        <f>'Pque N Mundo II'!W13</f>
        <v>1026</v>
      </c>
      <c r="T64" s="792">
        <f t="shared" si="91"/>
        <v>1.5267857142857142</v>
      </c>
      <c r="U64" s="831">
        <f>'Pque N Mundo II'!Y13</f>
        <v>929</v>
      </c>
      <c r="V64" s="792">
        <f t="shared" si="92"/>
        <v>1.3824404761904763</v>
      </c>
      <c r="W64" s="831">
        <f>'Pque N Mundo II'!AA13</f>
        <v>972</v>
      </c>
      <c r="X64" s="792">
        <f t="shared" si="93"/>
        <v>1.4464285714285714</v>
      </c>
      <c r="Y64" s="157">
        <f t="shared" si="94"/>
        <v>2927</v>
      </c>
      <c r="Z64" s="812">
        <f t="shared" si="95"/>
        <v>1.4518849206349207</v>
      </c>
    </row>
    <row r="65" spans="1:26" x14ac:dyDescent="0.25">
      <c r="A65" s="154" t="s">
        <v>10</v>
      </c>
      <c r="B65" s="773">
        <f>'Pque N Mundo II'!B14</f>
        <v>526</v>
      </c>
      <c r="C65" s="155">
        <f>'Pque N Mundo II'!G14</f>
        <v>564</v>
      </c>
      <c r="D65" s="176">
        <f t="shared" si="82"/>
        <v>1.0722433460076046</v>
      </c>
      <c r="E65" s="155">
        <f>'Pque N Mundo II'!I14</f>
        <v>448</v>
      </c>
      <c r="F65" s="176">
        <f t="shared" si="83"/>
        <v>0.85171102661596954</v>
      </c>
      <c r="G65" s="155">
        <f>'Pque N Mundo II'!K14</f>
        <v>413</v>
      </c>
      <c r="H65" s="176">
        <f t="shared" si="84"/>
        <v>0.78517110266159695</v>
      </c>
      <c r="I65" s="157">
        <f t="shared" si="85"/>
        <v>1425</v>
      </c>
      <c r="J65" s="812">
        <f t="shared" si="86"/>
        <v>0.90304182509505704</v>
      </c>
      <c r="K65" s="831">
        <f>'Pque N Mundo II'!O14</f>
        <v>241</v>
      </c>
      <c r="L65" s="792">
        <f t="shared" si="84"/>
        <v>0.45817490494296575</v>
      </c>
      <c r="M65" s="831">
        <f>'Pque N Mundo II'!Q14</f>
        <v>373</v>
      </c>
      <c r="N65" s="792">
        <f t="shared" si="87"/>
        <v>0.70912547528517111</v>
      </c>
      <c r="O65" s="831">
        <f>'Pque N Mundo II'!S14</f>
        <v>276</v>
      </c>
      <c r="P65" s="792">
        <f t="shared" si="88"/>
        <v>0.52471482889733845</v>
      </c>
      <c r="Q65" s="157">
        <f t="shared" si="89"/>
        <v>890</v>
      </c>
      <c r="R65" s="812">
        <f t="shared" si="90"/>
        <v>0.56400506970849174</v>
      </c>
      <c r="S65" s="831">
        <f>'Pque N Mundo II'!W14</f>
        <v>414</v>
      </c>
      <c r="T65" s="792">
        <f t="shared" si="91"/>
        <v>0.78707224334600756</v>
      </c>
      <c r="U65" s="831">
        <f>'Pque N Mundo II'!Y14</f>
        <v>395</v>
      </c>
      <c r="V65" s="792">
        <f t="shared" si="92"/>
        <v>0.75095057034220536</v>
      </c>
      <c r="W65" s="831">
        <f>'Pque N Mundo II'!AA14</f>
        <v>371</v>
      </c>
      <c r="X65" s="792">
        <f t="shared" si="93"/>
        <v>0.70532319391634979</v>
      </c>
      <c r="Y65" s="157">
        <f t="shared" si="94"/>
        <v>1180</v>
      </c>
      <c r="Z65" s="812">
        <f t="shared" si="95"/>
        <v>0.74778200253485427</v>
      </c>
    </row>
    <row r="66" spans="1:26" x14ac:dyDescent="0.25">
      <c r="A66" s="154" t="s">
        <v>42</v>
      </c>
      <c r="B66" s="773">
        <f>'Pque N Mundo II'!B15</f>
        <v>526</v>
      </c>
      <c r="C66" s="155">
        <f>'Pque N Mundo II'!G15</f>
        <v>200</v>
      </c>
      <c r="D66" s="176">
        <f t="shared" si="82"/>
        <v>0.38022813688212925</v>
      </c>
      <c r="E66" s="155">
        <f>'Pque N Mundo II'!I15</f>
        <v>192</v>
      </c>
      <c r="F66" s="176">
        <f t="shared" si="83"/>
        <v>0.36501901140684412</v>
      </c>
      <c r="G66" s="155">
        <f>'Pque N Mundo II'!K15</f>
        <v>212</v>
      </c>
      <c r="H66" s="176">
        <f t="shared" si="84"/>
        <v>0.40304182509505704</v>
      </c>
      <c r="I66" s="157">
        <f t="shared" si="85"/>
        <v>604</v>
      </c>
      <c r="J66" s="812">
        <f t="shared" si="86"/>
        <v>0.38276299112801015</v>
      </c>
      <c r="K66" s="831">
        <f>'Pque N Mundo II'!O15</f>
        <v>216</v>
      </c>
      <c r="L66" s="792">
        <f t="shared" si="84"/>
        <v>0.41064638783269963</v>
      </c>
      <c r="M66" s="831">
        <f>'Pque N Mundo II'!Q15</f>
        <v>226</v>
      </c>
      <c r="N66" s="792">
        <f t="shared" si="87"/>
        <v>0.42965779467680609</v>
      </c>
      <c r="O66" s="831">
        <f>'Pque N Mundo II'!S15</f>
        <v>161</v>
      </c>
      <c r="P66" s="792">
        <f t="shared" si="88"/>
        <v>0.30608365019011408</v>
      </c>
      <c r="Q66" s="157">
        <f t="shared" si="89"/>
        <v>603</v>
      </c>
      <c r="R66" s="812">
        <f t="shared" si="90"/>
        <v>0.38212927756653992</v>
      </c>
      <c r="S66" s="831">
        <f>'Pque N Mundo II'!W15</f>
        <v>222</v>
      </c>
      <c r="T66" s="792">
        <f t="shared" si="91"/>
        <v>0.4220532319391635</v>
      </c>
      <c r="U66" s="831">
        <f>'Pque N Mundo II'!Y15</f>
        <v>275</v>
      </c>
      <c r="V66" s="792">
        <f t="shared" si="92"/>
        <v>0.52281368821292773</v>
      </c>
      <c r="W66" s="831">
        <f>'Pque N Mundo II'!AA15</f>
        <v>50</v>
      </c>
      <c r="X66" s="792">
        <f t="shared" si="93"/>
        <v>9.5057034220532313E-2</v>
      </c>
      <c r="Y66" s="157">
        <f t="shared" si="94"/>
        <v>547</v>
      </c>
      <c r="Z66" s="812">
        <f t="shared" si="95"/>
        <v>0.34664131812420784</v>
      </c>
    </row>
    <row r="67" spans="1:26" ht="16.5" thickBot="1" x14ac:dyDescent="0.3">
      <c r="A67" s="160" t="s">
        <v>13</v>
      </c>
      <c r="B67" s="774">
        <f>'Pque N Mundo II'!B16</f>
        <v>526</v>
      </c>
      <c r="C67" s="161">
        <f>'Pque N Mundo II'!G16</f>
        <v>388</v>
      </c>
      <c r="D67" s="186">
        <f t="shared" si="82"/>
        <v>0.73764258555133078</v>
      </c>
      <c r="E67" s="161">
        <f>'Pque N Mundo II'!I16</f>
        <v>347</v>
      </c>
      <c r="F67" s="186">
        <f t="shared" si="83"/>
        <v>0.65969581749049433</v>
      </c>
      <c r="G67" s="161">
        <f>'Pque N Mundo II'!K16</f>
        <v>398</v>
      </c>
      <c r="H67" s="186">
        <f t="shared" si="84"/>
        <v>0.75665399239543729</v>
      </c>
      <c r="I67" s="163">
        <f t="shared" si="85"/>
        <v>1133</v>
      </c>
      <c r="J67" s="813">
        <f t="shared" si="86"/>
        <v>0.71799746514575413</v>
      </c>
      <c r="K67" s="832">
        <f>'Pque N Mundo II'!O16</f>
        <v>457</v>
      </c>
      <c r="L67" s="793">
        <f t="shared" si="84"/>
        <v>0.86882129277566544</v>
      </c>
      <c r="M67" s="832">
        <f>'Pque N Mundo II'!Q16</f>
        <v>448</v>
      </c>
      <c r="N67" s="793">
        <f t="shared" si="87"/>
        <v>0.85171102661596954</v>
      </c>
      <c r="O67" s="832">
        <f>'Pque N Mundo II'!S16</f>
        <v>435</v>
      </c>
      <c r="P67" s="793">
        <f t="shared" si="88"/>
        <v>0.8269961977186312</v>
      </c>
      <c r="Q67" s="163">
        <f t="shared" si="89"/>
        <v>1340</v>
      </c>
      <c r="R67" s="813">
        <f t="shared" si="90"/>
        <v>0.84917617237008869</v>
      </c>
      <c r="S67" s="832">
        <f>'Pque N Mundo II'!W16</f>
        <v>333</v>
      </c>
      <c r="T67" s="793">
        <f t="shared" si="91"/>
        <v>0.63307984790874527</v>
      </c>
      <c r="U67" s="832">
        <f>'Pque N Mundo II'!Y16</f>
        <v>368</v>
      </c>
      <c r="V67" s="793">
        <f t="shared" si="92"/>
        <v>0.69961977186311786</v>
      </c>
      <c r="W67" s="832">
        <f>'Pque N Mundo II'!AA16</f>
        <v>367</v>
      </c>
      <c r="X67" s="793">
        <f t="shared" si="93"/>
        <v>0.69771863117870725</v>
      </c>
      <c r="Y67" s="163">
        <f t="shared" si="94"/>
        <v>1068</v>
      </c>
      <c r="Z67" s="813">
        <f t="shared" si="95"/>
        <v>0.67680608365019013</v>
      </c>
    </row>
    <row r="68" spans="1:26" ht="16.5" thickBot="1" x14ac:dyDescent="0.3">
      <c r="A68" s="164" t="s">
        <v>373</v>
      </c>
      <c r="B68" s="847">
        <f>SUM(B58:B67)</f>
        <v>11258</v>
      </c>
      <c r="C68" s="166">
        <f>SUM(C58:C67)</f>
        <v>10016</v>
      </c>
      <c r="D68" s="844">
        <f t="shared" si="82"/>
        <v>0.88967845087937469</v>
      </c>
      <c r="E68" s="166">
        <f>SUM(E58:E67)</f>
        <v>9811</v>
      </c>
      <c r="F68" s="844">
        <f t="shared" si="83"/>
        <v>0.87146917747379637</v>
      </c>
      <c r="G68" s="166">
        <f>SUM(G58:G67)</f>
        <v>11741</v>
      </c>
      <c r="H68" s="844">
        <f t="shared" si="84"/>
        <v>1.042902824658021</v>
      </c>
      <c r="I68" s="106">
        <f t="shared" si="85"/>
        <v>31568</v>
      </c>
      <c r="J68" s="846">
        <f t="shared" si="86"/>
        <v>0.93468348433706405</v>
      </c>
      <c r="K68" s="825">
        <f>SUM(K58:K67)</f>
        <v>9736</v>
      </c>
      <c r="L68" s="845">
        <f t="shared" si="84"/>
        <v>0.86480724817907262</v>
      </c>
      <c r="M68" s="825">
        <f t="shared" ref="M68" si="96">SUM(M58:M67)</f>
        <v>8813</v>
      </c>
      <c r="N68" s="845">
        <f t="shared" si="87"/>
        <v>0.78282110499200563</v>
      </c>
      <c r="O68" s="825">
        <f t="shared" ref="O68" si="97">SUM(O58:O67)</f>
        <v>11571</v>
      </c>
      <c r="P68" s="845">
        <f t="shared" si="88"/>
        <v>1.0278024515899804</v>
      </c>
      <c r="Q68" s="106">
        <f t="shared" si="89"/>
        <v>30120</v>
      </c>
      <c r="R68" s="846">
        <f t="shared" si="90"/>
        <v>0.89181026825368626</v>
      </c>
      <c r="S68" s="825">
        <f>SUM(S58:S67)</f>
        <v>10114</v>
      </c>
      <c r="T68" s="1039">
        <f t="shared" si="91"/>
        <v>0.89838337182448036</v>
      </c>
      <c r="U68" s="825">
        <f t="shared" ref="U68" si="98">SUM(U58:U67)</f>
        <v>9379</v>
      </c>
      <c r="V68" s="1039">
        <f t="shared" si="92"/>
        <v>0.83309646473618759</v>
      </c>
      <c r="W68" s="825">
        <f t="shared" ref="W68" si="99">SUM(W58:W67)</f>
        <v>9959</v>
      </c>
      <c r="X68" s="1039">
        <f t="shared" si="93"/>
        <v>0.88461538461538458</v>
      </c>
      <c r="Y68" s="106">
        <f t="shared" si="94"/>
        <v>29452</v>
      </c>
      <c r="Z68" s="1040">
        <f t="shared" si="95"/>
        <v>0.87203174039201747</v>
      </c>
    </row>
    <row r="71" spans="1:26" x14ac:dyDescent="0.25">
      <c r="A71" s="1427" t="s">
        <v>478</v>
      </c>
      <c r="B71" s="1428"/>
      <c r="C71" s="1428"/>
      <c r="D71" s="1428"/>
      <c r="E71" s="1428"/>
      <c r="F71" s="1428"/>
      <c r="G71" s="1428"/>
      <c r="H71" s="1428"/>
      <c r="I71" s="1428"/>
      <c r="J71" s="1428"/>
      <c r="K71" s="1428"/>
      <c r="L71" s="1428"/>
      <c r="M71" s="1428"/>
      <c r="N71" s="1428"/>
      <c r="O71" s="1428"/>
      <c r="P71" s="1428"/>
      <c r="Q71" s="1428"/>
      <c r="R71" s="1428"/>
      <c r="S71" s="1428"/>
      <c r="T71" s="1428"/>
      <c r="U71" s="1428"/>
      <c r="V71" s="1428"/>
      <c r="W71" s="1428"/>
      <c r="X71" s="1428"/>
      <c r="Y71" s="1428"/>
      <c r="Z71" s="1428"/>
    </row>
    <row r="72" spans="1:26" ht="36.75" thickBot="1" x14ac:dyDescent="0.3">
      <c r="A72" s="144" t="s">
        <v>14</v>
      </c>
      <c r="B72" s="771" t="s">
        <v>15</v>
      </c>
      <c r="C72" s="346" t="s">
        <v>392</v>
      </c>
      <c r="D72" s="347" t="s">
        <v>1</v>
      </c>
      <c r="E72" s="346" t="s">
        <v>393</v>
      </c>
      <c r="F72" s="347" t="s">
        <v>1</v>
      </c>
      <c r="G72" s="346" t="s">
        <v>394</v>
      </c>
      <c r="H72" s="347" t="s">
        <v>1</v>
      </c>
      <c r="I72" s="149" t="s">
        <v>404</v>
      </c>
      <c r="J72" s="810" t="s">
        <v>205</v>
      </c>
      <c r="K72" s="840" t="s">
        <v>395</v>
      </c>
      <c r="L72" s="790" t="s">
        <v>1</v>
      </c>
      <c r="M72" s="829" t="s">
        <v>396</v>
      </c>
      <c r="N72" s="799" t="s">
        <v>1</v>
      </c>
      <c r="O72" s="829" t="s">
        <v>397</v>
      </c>
      <c r="P72" s="799" t="s">
        <v>1</v>
      </c>
      <c r="Q72" s="149" t="s">
        <v>406</v>
      </c>
      <c r="R72" s="810" t="s">
        <v>205</v>
      </c>
      <c r="S72" s="840" t="s">
        <v>2</v>
      </c>
      <c r="T72" s="790" t="s">
        <v>1</v>
      </c>
      <c r="U72" s="829" t="s">
        <v>3</v>
      </c>
      <c r="V72" s="799" t="s">
        <v>1</v>
      </c>
      <c r="W72" s="829" t="s">
        <v>4</v>
      </c>
      <c r="X72" s="799" t="s">
        <v>1</v>
      </c>
      <c r="Y72" s="149" t="s">
        <v>537</v>
      </c>
      <c r="Z72" s="810" t="s">
        <v>205</v>
      </c>
    </row>
    <row r="73" spans="1:26" ht="16.5" thickTop="1" x14ac:dyDescent="0.25">
      <c r="A73" s="154" t="s">
        <v>8</v>
      </c>
      <c r="B73" s="772">
        <f>'AMA_UBS J Brasil'!B7</f>
        <v>714</v>
      </c>
      <c r="C73" s="152">
        <f>'AMA_UBS J Brasil'!G7</f>
        <v>633</v>
      </c>
      <c r="D73" s="174">
        <f t="shared" ref="D73:D79" si="100">C73/$B73</f>
        <v>0.88655462184873945</v>
      </c>
      <c r="E73" s="152">
        <f>'AMA_UBS J Brasil'!I7</f>
        <v>500</v>
      </c>
      <c r="F73" s="174">
        <f t="shared" ref="F73:F79" si="101">E73/$B73</f>
        <v>0.70028011204481788</v>
      </c>
      <c r="G73" s="152">
        <f>'AMA_UBS J Brasil'!K7</f>
        <v>642</v>
      </c>
      <c r="H73" s="174">
        <f t="shared" ref="H73:L79" si="102">G73/$B73</f>
        <v>0.89915966386554624</v>
      </c>
      <c r="I73" s="101">
        <f t="shared" ref="I73:I79" si="103">SUM(C73,E73,G73)</f>
        <v>1775</v>
      </c>
      <c r="J73" s="814">
        <f t="shared" ref="J73:J79" si="104">I73/($B73*3)</f>
        <v>0.8286647992530346</v>
      </c>
      <c r="K73" s="830">
        <f>'AMA_UBS J Brasil'!O7</f>
        <v>540</v>
      </c>
      <c r="L73" s="794">
        <f t="shared" si="102"/>
        <v>0.75630252100840334</v>
      </c>
      <c r="M73" s="830">
        <f>'AMA_UBS J Brasil'!Q7</f>
        <v>635</v>
      </c>
      <c r="N73" s="794">
        <f t="shared" ref="N73:N79" si="105">M73/$B73</f>
        <v>0.88935574229691872</v>
      </c>
      <c r="O73" s="830">
        <f>'AMA_UBS J Brasil'!S7</f>
        <v>691</v>
      </c>
      <c r="P73" s="794">
        <f t="shared" ref="P73:P79" si="106">O73/$B73</f>
        <v>0.96778711484593838</v>
      </c>
      <c r="Q73" s="101">
        <f t="shared" ref="Q73:Q79" si="107">SUM(K73,M73,O73)</f>
        <v>1866</v>
      </c>
      <c r="R73" s="814">
        <f t="shared" ref="R73:R79" si="108">Q73/($B73*3)</f>
        <v>0.87114845938375352</v>
      </c>
      <c r="S73" s="830">
        <f>'AMA_UBS J Brasil'!W7</f>
        <v>670</v>
      </c>
      <c r="T73" s="794">
        <f t="shared" ref="T73:T79" si="109">S73/$B73</f>
        <v>0.93837535014005602</v>
      </c>
      <c r="U73" s="830">
        <f>'AMA_UBS J Brasil'!Y7</f>
        <v>634</v>
      </c>
      <c r="V73" s="794">
        <f t="shared" ref="V73:V79" si="110">U73/$B73</f>
        <v>0.88795518207282909</v>
      </c>
      <c r="W73" s="830">
        <f>'AMA_UBS J Brasil'!AA7</f>
        <v>508</v>
      </c>
      <c r="X73" s="794">
        <f t="shared" ref="X73:X79" si="111">W73/$B73</f>
        <v>0.71148459383753504</v>
      </c>
      <c r="Y73" s="101">
        <f t="shared" ref="Y73:Y79" si="112">SUM(S73,U73,W73)</f>
        <v>1812</v>
      </c>
      <c r="Z73" s="814">
        <f t="shared" ref="Z73:Z79" si="113">Y73/($B73*3)</f>
        <v>0.84593837535014005</v>
      </c>
    </row>
    <row r="74" spans="1:26" x14ac:dyDescent="0.25">
      <c r="A74" s="154" t="s">
        <v>9</v>
      </c>
      <c r="B74" s="773">
        <f>'AMA_UBS J Brasil'!B8</f>
        <v>2150</v>
      </c>
      <c r="C74" s="155">
        <f>'AMA_UBS J Brasil'!G8</f>
        <v>2044</v>
      </c>
      <c r="D74" s="176">
        <f t="shared" si="100"/>
        <v>0.95069767441860464</v>
      </c>
      <c r="E74" s="155">
        <f>'AMA_UBS J Brasil'!I8</f>
        <v>2097</v>
      </c>
      <c r="F74" s="176">
        <f t="shared" si="101"/>
        <v>0.97534883720930232</v>
      </c>
      <c r="G74" s="155">
        <f>'AMA_UBS J Brasil'!K8</f>
        <v>2439</v>
      </c>
      <c r="H74" s="176">
        <f t="shared" si="102"/>
        <v>1.1344186046511628</v>
      </c>
      <c r="I74" s="157">
        <f t="shared" si="103"/>
        <v>6580</v>
      </c>
      <c r="J74" s="812">
        <f t="shared" si="104"/>
        <v>1.0201550387596898</v>
      </c>
      <c r="K74" s="831">
        <f>'AMA_UBS J Brasil'!O8</f>
        <v>1734</v>
      </c>
      <c r="L74" s="792">
        <f t="shared" si="102"/>
        <v>0.80651162790697672</v>
      </c>
      <c r="M74" s="831">
        <f>'AMA_UBS J Brasil'!Q8</f>
        <v>1963</v>
      </c>
      <c r="N74" s="792">
        <f t="shared" si="105"/>
        <v>0.91302325581395349</v>
      </c>
      <c r="O74" s="831">
        <f>'AMA_UBS J Brasil'!S8</f>
        <v>2056</v>
      </c>
      <c r="P74" s="792">
        <f t="shared" si="106"/>
        <v>0.95627906976744181</v>
      </c>
      <c r="Q74" s="157">
        <f t="shared" si="107"/>
        <v>5753</v>
      </c>
      <c r="R74" s="812">
        <f t="shared" si="108"/>
        <v>0.89193798449612405</v>
      </c>
      <c r="S74" s="831">
        <f>'AMA_UBS J Brasil'!W8</f>
        <v>2063</v>
      </c>
      <c r="T74" s="792">
        <f t="shared" si="109"/>
        <v>0.95953488372093021</v>
      </c>
      <c r="U74" s="831">
        <f>'AMA_UBS J Brasil'!Y8</f>
        <v>2027</v>
      </c>
      <c r="V74" s="792">
        <f t="shared" si="110"/>
        <v>0.94279069767441859</v>
      </c>
      <c r="W74" s="831">
        <f>'AMA_UBS J Brasil'!AA8</f>
        <v>1777</v>
      </c>
      <c r="X74" s="792">
        <f t="shared" si="111"/>
        <v>0.82651162790697674</v>
      </c>
      <c r="Y74" s="157">
        <f t="shared" si="112"/>
        <v>5867</v>
      </c>
      <c r="Z74" s="812">
        <f t="shared" si="113"/>
        <v>0.90961240310077518</v>
      </c>
    </row>
    <row r="75" spans="1:26" x14ac:dyDescent="0.25">
      <c r="A75" s="154" t="s">
        <v>10</v>
      </c>
      <c r="B75" s="773">
        <f>'AMA_UBS J Brasil'!B9</f>
        <v>1578</v>
      </c>
      <c r="C75" s="155">
        <f>'AMA_UBS J Brasil'!G9</f>
        <v>3154</v>
      </c>
      <c r="D75" s="176">
        <f t="shared" si="100"/>
        <v>1.9987325728770595</v>
      </c>
      <c r="E75" s="155">
        <f>'AMA_UBS J Brasil'!I9</f>
        <v>3171</v>
      </c>
      <c r="F75" s="176">
        <f t="shared" si="101"/>
        <v>2.0095057034220534</v>
      </c>
      <c r="G75" s="155">
        <f>'AMA_UBS J Brasil'!K9</f>
        <v>2927</v>
      </c>
      <c r="H75" s="176">
        <f t="shared" si="102"/>
        <v>1.8548795944233207</v>
      </c>
      <c r="I75" s="157">
        <f t="shared" si="103"/>
        <v>9252</v>
      </c>
      <c r="J75" s="812">
        <f t="shared" si="104"/>
        <v>1.9543726235741445</v>
      </c>
      <c r="K75" s="831">
        <f>'AMA_UBS J Brasil'!O9</f>
        <v>3911</v>
      </c>
      <c r="L75" s="792">
        <f t="shared" si="102"/>
        <v>2.4784537389100127</v>
      </c>
      <c r="M75" s="831">
        <f>'AMA_UBS J Brasil'!Q9</f>
        <v>4042</v>
      </c>
      <c r="N75" s="792">
        <f t="shared" si="105"/>
        <v>2.5614702154626108</v>
      </c>
      <c r="O75" s="831">
        <f>'AMA_UBS J Brasil'!S9</f>
        <v>4380</v>
      </c>
      <c r="P75" s="792">
        <f t="shared" si="106"/>
        <v>2.7756653992395437</v>
      </c>
      <c r="Q75" s="157">
        <f t="shared" si="107"/>
        <v>12333</v>
      </c>
      <c r="R75" s="812">
        <f t="shared" si="108"/>
        <v>2.6051964512040557</v>
      </c>
      <c r="S75" s="831">
        <f>'AMA_UBS J Brasil'!W9</f>
        <v>3472</v>
      </c>
      <c r="T75" s="792">
        <f t="shared" si="109"/>
        <v>2.2002534854245881</v>
      </c>
      <c r="U75" s="831">
        <f>'AMA_UBS J Brasil'!Y9</f>
        <v>3562</v>
      </c>
      <c r="V75" s="792">
        <f t="shared" si="110"/>
        <v>2.2572877059569074</v>
      </c>
      <c r="W75" s="831">
        <f>'AMA_UBS J Brasil'!AA9</f>
        <v>3166</v>
      </c>
      <c r="X75" s="792">
        <f t="shared" si="111"/>
        <v>2.0063371356147019</v>
      </c>
      <c r="Y75" s="157">
        <f t="shared" si="112"/>
        <v>10200</v>
      </c>
      <c r="Z75" s="812">
        <f t="shared" si="113"/>
        <v>2.1546261089987326</v>
      </c>
    </row>
    <row r="76" spans="1:26" x14ac:dyDescent="0.25">
      <c r="A76" s="154" t="s">
        <v>42</v>
      </c>
      <c r="B76" s="773">
        <f>'AMA_UBS J Brasil'!B10</f>
        <v>789</v>
      </c>
      <c r="C76" s="155">
        <f>'AMA_UBS J Brasil'!G10</f>
        <v>1401</v>
      </c>
      <c r="D76" s="176">
        <f t="shared" si="100"/>
        <v>1.7756653992395437</v>
      </c>
      <c r="E76" s="155">
        <f>'AMA_UBS J Brasil'!I10</f>
        <v>1251</v>
      </c>
      <c r="F76" s="176">
        <f t="shared" si="101"/>
        <v>1.585551330798479</v>
      </c>
      <c r="G76" s="155">
        <f>'AMA_UBS J Brasil'!K10</f>
        <v>1434</v>
      </c>
      <c r="H76" s="176">
        <f t="shared" si="102"/>
        <v>1.8174904942965779</v>
      </c>
      <c r="I76" s="157">
        <f t="shared" si="103"/>
        <v>4086</v>
      </c>
      <c r="J76" s="812">
        <f t="shared" si="104"/>
        <v>1.726235741444867</v>
      </c>
      <c r="K76" s="831">
        <f>'AMA_UBS J Brasil'!O10</f>
        <v>1302</v>
      </c>
      <c r="L76" s="792">
        <f t="shared" si="102"/>
        <v>1.650190114068441</v>
      </c>
      <c r="M76" s="831">
        <f>'AMA_UBS J Brasil'!Q10</f>
        <v>1345</v>
      </c>
      <c r="N76" s="792">
        <f t="shared" si="105"/>
        <v>1.7046894803548795</v>
      </c>
      <c r="O76" s="831">
        <f>'AMA_UBS J Brasil'!S10</f>
        <v>1598</v>
      </c>
      <c r="P76" s="792">
        <f t="shared" si="106"/>
        <v>2.0253485424588087</v>
      </c>
      <c r="Q76" s="157">
        <f t="shared" si="107"/>
        <v>4245</v>
      </c>
      <c r="R76" s="812">
        <f t="shared" si="108"/>
        <v>1.7934093789607097</v>
      </c>
      <c r="S76" s="831">
        <f>'AMA_UBS J Brasil'!W10</f>
        <v>1574</v>
      </c>
      <c r="T76" s="792">
        <f t="shared" si="109"/>
        <v>1.9949302915082383</v>
      </c>
      <c r="U76" s="831">
        <f>'AMA_UBS J Brasil'!Y10</f>
        <v>1390</v>
      </c>
      <c r="V76" s="792">
        <f t="shared" si="110"/>
        <v>1.7617237008871991</v>
      </c>
      <c r="W76" s="831">
        <f>'AMA_UBS J Brasil'!AA10</f>
        <v>1283</v>
      </c>
      <c r="X76" s="792">
        <f t="shared" si="111"/>
        <v>1.626108998732573</v>
      </c>
      <c r="Y76" s="157">
        <f t="shared" si="112"/>
        <v>4247</v>
      </c>
      <c r="Z76" s="812">
        <f t="shared" si="113"/>
        <v>1.7942543303760035</v>
      </c>
    </row>
    <row r="77" spans="1:26" x14ac:dyDescent="0.25">
      <c r="A77" s="154" t="s">
        <v>12</v>
      </c>
      <c r="B77" s="773">
        <f>'AMA_UBS J Brasil'!B11</f>
        <v>125</v>
      </c>
      <c r="C77" s="155">
        <f>'AMA_UBS J Brasil'!G11</f>
        <v>127</v>
      </c>
      <c r="D77" s="176">
        <f t="shared" si="100"/>
        <v>1.016</v>
      </c>
      <c r="E77" s="155">
        <f>'AMA_UBS J Brasil'!I11</f>
        <v>92</v>
      </c>
      <c r="F77" s="176">
        <f t="shared" si="101"/>
        <v>0.73599999999999999</v>
      </c>
      <c r="G77" s="155">
        <f>'AMA_UBS J Brasil'!K11</f>
        <v>98</v>
      </c>
      <c r="H77" s="176">
        <f t="shared" si="102"/>
        <v>0.78400000000000003</v>
      </c>
      <c r="I77" s="157">
        <f t="shared" si="103"/>
        <v>317</v>
      </c>
      <c r="J77" s="812">
        <f t="shared" si="104"/>
        <v>0.84533333333333338</v>
      </c>
      <c r="K77" s="831">
        <f>'AMA_UBS J Brasil'!O11</f>
        <v>94</v>
      </c>
      <c r="L77" s="792">
        <f t="shared" si="102"/>
        <v>0.752</v>
      </c>
      <c r="M77" s="831">
        <f>'AMA_UBS J Brasil'!Q11</f>
        <v>110</v>
      </c>
      <c r="N77" s="792">
        <f t="shared" si="105"/>
        <v>0.88</v>
      </c>
      <c r="O77" s="831">
        <f>'AMA_UBS J Brasil'!S11</f>
        <v>133</v>
      </c>
      <c r="P77" s="792">
        <f t="shared" si="106"/>
        <v>1.0640000000000001</v>
      </c>
      <c r="Q77" s="157">
        <f t="shared" si="107"/>
        <v>337</v>
      </c>
      <c r="R77" s="812">
        <f t="shared" si="108"/>
        <v>0.89866666666666661</v>
      </c>
      <c r="S77" s="831">
        <f>'AMA_UBS J Brasil'!W11</f>
        <v>121</v>
      </c>
      <c r="T77" s="792">
        <f t="shared" si="109"/>
        <v>0.96799999999999997</v>
      </c>
      <c r="U77" s="831">
        <f>'AMA_UBS J Brasil'!Y11</f>
        <v>96</v>
      </c>
      <c r="V77" s="792">
        <f t="shared" si="110"/>
        <v>0.76800000000000002</v>
      </c>
      <c r="W77" s="831">
        <f>'AMA_UBS J Brasil'!AA11</f>
        <v>152</v>
      </c>
      <c r="X77" s="792">
        <f t="shared" si="111"/>
        <v>1.216</v>
      </c>
      <c r="Y77" s="157">
        <f t="shared" si="112"/>
        <v>369</v>
      </c>
      <c r="Z77" s="812">
        <f t="shared" si="113"/>
        <v>0.98399999999999999</v>
      </c>
    </row>
    <row r="78" spans="1:26" ht="16.5" thickBot="1" x14ac:dyDescent="0.3">
      <c r="A78" s="160" t="s">
        <v>13</v>
      </c>
      <c r="B78" s="774">
        <f>'AMA_UBS J Brasil'!B12</f>
        <v>789</v>
      </c>
      <c r="C78" s="161">
        <f>'AMA_UBS J Brasil'!G12</f>
        <v>536</v>
      </c>
      <c r="D78" s="186">
        <f t="shared" si="100"/>
        <v>0.67934093789607097</v>
      </c>
      <c r="E78" s="161">
        <f>'AMA_UBS J Brasil'!I12</f>
        <v>428</v>
      </c>
      <c r="F78" s="186">
        <f t="shared" si="101"/>
        <v>0.54245880861850448</v>
      </c>
      <c r="G78" s="161">
        <f>'AMA_UBS J Brasil'!K12</f>
        <v>760</v>
      </c>
      <c r="H78" s="186">
        <f t="shared" si="102"/>
        <v>0.96324461343472745</v>
      </c>
      <c r="I78" s="163">
        <f t="shared" si="103"/>
        <v>1724</v>
      </c>
      <c r="J78" s="813">
        <f t="shared" si="104"/>
        <v>0.72834811998310101</v>
      </c>
      <c r="K78" s="832">
        <f>'AMA_UBS J Brasil'!O12</f>
        <v>832</v>
      </c>
      <c r="L78" s="793">
        <f t="shared" si="102"/>
        <v>1.0544993662864386</v>
      </c>
      <c r="M78" s="832">
        <f>'AMA_UBS J Brasil'!Q12</f>
        <v>514</v>
      </c>
      <c r="N78" s="793">
        <f t="shared" si="105"/>
        <v>0.65145754119138155</v>
      </c>
      <c r="O78" s="832">
        <f>'AMA_UBS J Brasil'!S12</f>
        <v>887</v>
      </c>
      <c r="P78" s="793">
        <f t="shared" si="106"/>
        <v>1.1242078580481623</v>
      </c>
      <c r="Q78" s="163">
        <f t="shared" si="107"/>
        <v>2233</v>
      </c>
      <c r="R78" s="813">
        <f t="shared" si="108"/>
        <v>0.94338825517532743</v>
      </c>
      <c r="S78" s="832">
        <f>'AMA_UBS J Brasil'!W12</f>
        <v>807</v>
      </c>
      <c r="T78" s="793">
        <f t="shared" si="109"/>
        <v>1.0228136882129277</v>
      </c>
      <c r="U78" s="832">
        <f>'AMA_UBS J Brasil'!Y12</f>
        <v>861</v>
      </c>
      <c r="V78" s="793">
        <f t="shared" si="110"/>
        <v>1.0912547528517109</v>
      </c>
      <c r="W78" s="832">
        <f>'AMA_UBS J Brasil'!AA12</f>
        <v>630</v>
      </c>
      <c r="X78" s="793">
        <f t="shared" si="111"/>
        <v>0.79847908745247154</v>
      </c>
      <c r="Y78" s="163">
        <f t="shared" si="112"/>
        <v>2298</v>
      </c>
      <c r="Z78" s="813">
        <f t="shared" si="113"/>
        <v>0.9708491761723701</v>
      </c>
    </row>
    <row r="79" spans="1:26" ht="16.5" thickBot="1" x14ac:dyDescent="0.3">
      <c r="A79" s="164" t="s">
        <v>321</v>
      </c>
      <c r="B79" s="847">
        <f>SUM(B73:B78)</f>
        <v>6145</v>
      </c>
      <c r="C79" s="166">
        <f>SUM(C73:C78)</f>
        <v>7895</v>
      </c>
      <c r="D79" s="844">
        <f t="shared" si="100"/>
        <v>1.2847843775427177</v>
      </c>
      <c r="E79" s="166">
        <f>SUM(E73:E78)</f>
        <v>7539</v>
      </c>
      <c r="F79" s="844">
        <f t="shared" si="101"/>
        <v>1.2268510984540277</v>
      </c>
      <c r="G79" s="166">
        <f>SUM(G73:G78)</f>
        <v>8300</v>
      </c>
      <c r="H79" s="844">
        <f t="shared" si="102"/>
        <v>1.3506916192026037</v>
      </c>
      <c r="I79" s="106">
        <f t="shared" si="103"/>
        <v>23734</v>
      </c>
      <c r="J79" s="846">
        <f t="shared" si="104"/>
        <v>1.2874423650664497</v>
      </c>
      <c r="K79" s="825">
        <f>SUM(K73:K78)</f>
        <v>8413</v>
      </c>
      <c r="L79" s="845">
        <f t="shared" si="102"/>
        <v>1.369080553295362</v>
      </c>
      <c r="M79" s="825">
        <f t="shared" ref="M79" si="114">SUM(M73:M78)</f>
        <v>8609</v>
      </c>
      <c r="N79" s="845">
        <f t="shared" si="105"/>
        <v>1.4009764035801464</v>
      </c>
      <c r="O79" s="825">
        <f t="shared" ref="O79" si="115">SUM(O73:O78)</f>
        <v>9745</v>
      </c>
      <c r="P79" s="845">
        <f t="shared" si="106"/>
        <v>1.5858421480878764</v>
      </c>
      <c r="Q79" s="106">
        <f t="shared" si="107"/>
        <v>26767</v>
      </c>
      <c r="R79" s="846">
        <f t="shared" si="108"/>
        <v>1.4519663683211284</v>
      </c>
      <c r="S79" s="825">
        <f>SUM(S73:S78)</f>
        <v>8707</v>
      </c>
      <c r="T79" s="1039">
        <f t="shared" si="109"/>
        <v>1.4169243287225386</v>
      </c>
      <c r="U79" s="825">
        <f t="shared" ref="U79" si="116">SUM(U73:U78)</f>
        <v>8570</v>
      </c>
      <c r="V79" s="1039">
        <f t="shared" si="110"/>
        <v>1.3946297803091945</v>
      </c>
      <c r="W79" s="825">
        <f t="shared" ref="W79" si="117">SUM(W73:W78)</f>
        <v>7516</v>
      </c>
      <c r="X79" s="1039">
        <f t="shared" si="111"/>
        <v>1.2231082180634663</v>
      </c>
      <c r="Y79" s="106">
        <f t="shared" si="112"/>
        <v>24793</v>
      </c>
      <c r="Z79" s="1040">
        <f t="shared" si="113"/>
        <v>1.3448874423650665</v>
      </c>
    </row>
    <row r="81" spans="1:26" x14ac:dyDescent="0.25">
      <c r="A81" s="1427" t="s">
        <v>479</v>
      </c>
      <c r="B81" s="1428"/>
      <c r="C81" s="1428"/>
      <c r="D81" s="1428"/>
      <c r="E81" s="1428"/>
      <c r="F81" s="1428"/>
      <c r="G81" s="1428"/>
      <c r="H81" s="1428"/>
      <c r="I81" s="1428"/>
      <c r="J81" s="1428"/>
      <c r="K81" s="1428"/>
      <c r="L81" s="1428"/>
      <c r="M81" s="1428"/>
      <c r="N81" s="1428"/>
      <c r="O81" s="1428"/>
      <c r="P81" s="1428"/>
      <c r="Q81" s="1428"/>
      <c r="R81" s="1428"/>
      <c r="S81" s="1428"/>
      <c r="T81" s="1428"/>
      <c r="U81" s="1428"/>
      <c r="V81" s="1428"/>
      <c r="W81" s="1428"/>
      <c r="X81" s="1428"/>
      <c r="Y81" s="1428"/>
      <c r="Z81" s="1428"/>
    </row>
    <row r="82" spans="1:26" ht="36.75" thickBot="1" x14ac:dyDescent="0.3">
      <c r="A82" s="144" t="s">
        <v>14</v>
      </c>
      <c r="B82" s="771" t="s">
        <v>15</v>
      </c>
      <c r="C82" s="346" t="s">
        <v>392</v>
      </c>
      <c r="D82" s="347" t="s">
        <v>1</v>
      </c>
      <c r="E82" s="346" t="s">
        <v>393</v>
      </c>
      <c r="F82" s="347" t="s">
        <v>1</v>
      </c>
      <c r="G82" s="346" t="s">
        <v>394</v>
      </c>
      <c r="H82" s="347" t="s">
        <v>1</v>
      </c>
      <c r="I82" s="149" t="s">
        <v>404</v>
      </c>
      <c r="J82" s="810" t="s">
        <v>205</v>
      </c>
      <c r="K82" s="840" t="s">
        <v>395</v>
      </c>
      <c r="L82" s="790" t="s">
        <v>1</v>
      </c>
      <c r="M82" s="829" t="s">
        <v>396</v>
      </c>
      <c r="N82" s="799" t="s">
        <v>1</v>
      </c>
      <c r="O82" s="829" t="s">
        <v>397</v>
      </c>
      <c r="P82" s="799" t="s">
        <v>1</v>
      </c>
      <c r="Q82" s="149" t="s">
        <v>406</v>
      </c>
      <c r="R82" s="810" t="s">
        <v>205</v>
      </c>
      <c r="S82" s="840" t="s">
        <v>2</v>
      </c>
      <c r="T82" s="790" t="s">
        <v>1</v>
      </c>
      <c r="U82" s="829" t="s">
        <v>3</v>
      </c>
      <c r="V82" s="799" t="s">
        <v>1</v>
      </c>
      <c r="W82" s="829" t="s">
        <v>4</v>
      </c>
      <c r="X82" s="799" t="s">
        <v>1</v>
      </c>
      <c r="Y82" s="149" t="s">
        <v>537</v>
      </c>
      <c r="Z82" s="810" t="s">
        <v>205</v>
      </c>
    </row>
    <row r="83" spans="1:26" ht="16.5" thickTop="1" x14ac:dyDescent="0.25">
      <c r="A83" s="154" t="s">
        <v>10</v>
      </c>
      <c r="B83" s="773">
        <f>'AMA_UBS V Guilherme'!B9</f>
        <v>526</v>
      </c>
      <c r="C83" s="155">
        <f>'AMA_UBS V Guilherme'!G9</f>
        <v>1950</v>
      </c>
      <c r="D83" s="176">
        <f t="shared" ref="D83:D87" si="118">C83/$B83</f>
        <v>3.7072243346007605</v>
      </c>
      <c r="E83" s="155">
        <f>'AMA_UBS V Guilherme'!I9</f>
        <v>1414</v>
      </c>
      <c r="F83" s="176">
        <f t="shared" ref="F83:F87" si="119">E83/$B83</f>
        <v>2.6882129277566542</v>
      </c>
      <c r="G83" s="155">
        <f>'AMA_UBS V Guilherme'!K9</f>
        <v>1970</v>
      </c>
      <c r="H83" s="176">
        <f t="shared" ref="H83:L87" si="120">G83/$B83</f>
        <v>3.7452471482889735</v>
      </c>
      <c r="I83" s="157">
        <f>SUM(C83,E83,G83)</f>
        <v>5334</v>
      </c>
      <c r="J83" s="812">
        <f>I83/($B83*3)</f>
        <v>3.3802281368821294</v>
      </c>
      <c r="K83" s="831">
        <f>'AMA_UBS V Guilherme'!O9</f>
        <v>1786</v>
      </c>
      <c r="L83" s="792">
        <f t="shared" si="120"/>
        <v>3.3954372623574143</v>
      </c>
      <c r="M83" s="831">
        <f>'AMA_UBS V Guilherme'!Q9</f>
        <v>1605</v>
      </c>
      <c r="N83" s="792">
        <f t="shared" ref="N83:N87" si="121">M83/$B83</f>
        <v>3.0513307984790874</v>
      </c>
      <c r="O83" s="831">
        <f>'AMA_UBS V Guilherme'!S9</f>
        <v>1764</v>
      </c>
      <c r="P83" s="792">
        <f t="shared" ref="P83:P87" si="122">O83/$B83</f>
        <v>3.3536121673003803</v>
      </c>
      <c r="Q83" s="157">
        <f>SUM(K83,M83,O83)</f>
        <v>5155</v>
      </c>
      <c r="R83" s="812">
        <f>Q83/($B83*3)</f>
        <v>3.2667934093789608</v>
      </c>
      <c r="S83" s="831">
        <f>'AMA_UBS V Guilherme'!W9</f>
        <v>1585</v>
      </c>
      <c r="T83" s="792">
        <f t="shared" ref="T83" si="123">S83/$B83</f>
        <v>3.0133079847908744</v>
      </c>
      <c r="U83" s="831">
        <f>'AMA_UBS V Guilherme'!Y9</f>
        <v>1580</v>
      </c>
      <c r="V83" s="792">
        <f t="shared" ref="V83:V87" si="124">U83/$B83</f>
        <v>3.0038022813688214</v>
      </c>
      <c r="W83" s="831">
        <f>'AMA_UBS V Guilherme'!AA9</f>
        <v>1613</v>
      </c>
      <c r="X83" s="792">
        <f t="shared" ref="X83:X87" si="125">W83/$B83</f>
        <v>3.0665399239543727</v>
      </c>
      <c r="Y83" s="157">
        <f>SUM(S83,U83,W83)</f>
        <v>4778</v>
      </c>
      <c r="Z83" s="812">
        <f>Y83/($B83*3)</f>
        <v>3.0278833967046896</v>
      </c>
    </row>
    <row r="84" spans="1:26" x14ac:dyDescent="0.25">
      <c r="A84" s="154" t="s">
        <v>42</v>
      </c>
      <c r="B84" s="773">
        <f>'AMA_UBS V Guilherme'!B10</f>
        <v>526</v>
      </c>
      <c r="C84" s="155">
        <f>'AMA_UBS V Guilherme'!G10</f>
        <v>795</v>
      </c>
      <c r="D84" s="176">
        <f>C84/$B84</f>
        <v>1.5114068441064639</v>
      </c>
      <c r="E84" s="155">
        <f>'AMA_UBS V Guilherme'!I10</f>
        <v>646</v>
      </c>
      <c r="F84" s="176">
        <f>E84/$B84</f>
        <v>1.2281368821292775</v>
      </c>
      <c r="G84" s="155">
        <f>'AMA_UBS V Guilherme'!K10</f>
        <v>858</v>
      </c>
      <c r="H84" s="176">
        <f>G84/$B84</f>
        <v>1.6311787072243347</v>
      </c>
      <c r="I84" s="157">
        <f>SUM(C84,E84,G84)</f>
        <v>2299</v>
      </c>
      <c r="J84" s="812">
        <f>I84/($B84*3)</f>
        <v>1.4569074778200253</v>
      </c>
      <c r="K84" s="831">
        <f>'AMA_UBS V Guilherme'!O10</f>
        <v>510</v>
      </c>
      <c r="L84" s="792">
        <f>K84/$B84</f>
        <v>0.96958174904942962</v>
      </c>
      <c r="M84" s="831">
        <f>'AMA_UBS V Guilherme'!Q10</f>
        <v>749</v>
      </c>
      <c r="N84" s="792">
        <f t="shared" si="121"/>
        <v>1.4239543726235742</v>
      </c>
      <c r="O84" s="831">
        <f>'AMA_UBS V Guilherme'!S10</f>
        <v>843</v>
      </c>
      <c r="P84" s="792">
        <f t="shared" si="122"/>
        <v>1.602661596958175</v>
      </c>
      <c r="Q84" s="157">
        <f>SUM(K84,M84,O84)</f>
        <v>2102</v>
      </c>
      <c r="R84" s="812">
        <f>Q84/($B84*3)</f>
        <v>1.332065906210393</v>
      </c>
      <c r="S84" s="831">
        <f>'AMA_UBS V Guilherme'!W10</f>
        <v>784</v>
      </c>
      <c r="T84" s="792">
        <f>S84/$B84</f>
        <v>1.4904942965779469</v>
      </c>
      <c r="U84" s="831">
        <f>'AMA_UBS V Guilherme'!Y10</f>
        <v>795</v>
      </c>
      <c r="V84" s="792">
        <f t="shared" si="124"/>
        <v>1.5114068441064639</v>
      </c>
      <c r="W84" s="831">
        <f>'AMA_UBS V Guilherme'!AA10</f>
        <v>726</v>
      </c>
      <c r="X84" s="792">
        <f t="shared" si="125"/>
        <v>1.3802281368821292</v>
      </c>
      <c r="Y84" s="157">
        <f>SUM(S84,U84,W84)</f>
        <v>2305</v>
      </c>
      <c r="Z84" s="812">
        <f>Y84/($B84*3)</f>
        <v>1.4607097591888467</v>
      </c>
    </row>
    <row r="85" spans="1:26" x14ac:dyDescent="0.25">
      <c r="A85" s="154" t="s">
        <v>12</v>
      </c>
      <c r="B85" s="773">
        <f>'AMA_UBS V Guilherme'!B11</f>
        <v>250</v>
      </c>
      <c r="C85" s="155">
        <f>'AMA_UBS V Guilherme'!G11</f>
        <v>344</v>
      </c>
      <c r="D85" s="176">
        <f t="shared" si="118"/>
        <v>1.3759999999999999</v>
      </c>
      <c r="E85" s="155">
        <f>'AMA_UBS V Guilherme'!I11</f>
        <v>440</v>
      </c>
      <c r="F85" s="176">
        <f t="shared" si="119"/>
        <v>1.76</v>
      </c>
      <c r="G85" s="155">
        <f>'AMA_UBS V Guilherme'!K11</f>
        <v>524</v>
      </c>
      <c r="H85" s="176">
        <f t="shared" si="120"/>
        <v>2.0960000000000001</v>
      </c>
      <c r="I85" s="157">
        <f>SUM(C85,E85,G85)</f>
        <v>1308</v>
      </c>
      <c r="J85" s="812">
        <f>I85/($B85*3)</f>
        <v>1.744</v>
      </c>
      <c r="K85" s="831">
        <f>'AMA_UBS V Guilherme'!O11</f>
        <v>530</v>
      </c>
      <c r="L85" s="792">
        <f t="shared" si="120"/>
        <v>2.12</v>
      </c>
      <c r="M85" s="831">
        <f>'AMA_UBS V Guilherme'!Q11</f>
        <v>504</v>
      </c>
      <c r="N85" s="792">
        <f t="shared" si="121"/>
        <v>2.016</v>
      </c>
      <c r="O85" s="831">
        <f>'AMA_UBS V Guilherme'!S11</f>
        <v>551</v>
      </c>
      <c r="P85" s="792">
        <f t="shared" si="122"/>
        <v>2.2040000000000002</v>
      </c>
      <c r="Q85" s="157">
        <f>SUM(K85,M85,O85)</f>
        <v>1585</v>
      </c>
      <c r="R85" s="812">
        <f>Q85/($B85*3)</f>
        <v>2.1133333333333333</v>
      </c>
      <c r="S85" s="831">
        <f>'AMA_UBS V Guilherme'!W11</f>
        <v>511</v>
      </c>
      <c r="T85" s="792">
        <f t="shared" ref="T85:T87" si="126">S85/$B85</f>
        <v>2.044</v>
      </c>
      <c r="U85" s="831">
        <f>'AMA_UBS V Guilherme'!Y11</f>
        <v>507</v>
      </c>
      <c r="V85" s="792">
        <f t="shared" si="124"/>
        <v>2.028</v>
      </c>
      <c r="W85" s="831">
        <f>'AMA_UBS V Guilherme'!AA11</f>
        <v>483</v>
      </c>
      <c r="X85" s="792">
        <f t="shared" si="125"/>
        <v>1.9319999999999999</v>
      </c>
      <c r="Y85" s="157">
        <f>SUM(S85,U85,W85)</f>
        <v>1501</v>
      </c>
      <c r="Z85" s="812">
        <f>Y85/($B85*3)</f>
        <v>2.0013333333333332</v>
      </c>
    </row>
    <row r="86" spans="1:26" ht="16.5" thickBot="1" x14ac:dyDescent="0.3">
      <c r="A86" s="160" t="s">
        <v>13</v>
      </c>
      <c r="B86" s="774">
        <f>'AMA_UBS V Guilherme'!B12</f>
        <v>684</v>
      </c>
      <c r="C86" s="161">
        <f>'AMA_UBS V Guilherme'!G12</f>
        <v>685</v>
      </c>
      <c r="D86" s="186">
        <f t="shared" si="118"/>
        <v>1.0014619883040936</v>
      </c>
      <c r="E86" s="161">
        <f>'AMA_UBS V Guilherme'!I12</f>
        <v>442</v>
      </c>
      <c r="F86" s="186">
        <f t="shared" si="119"/>
        <v>0.64619883040935677</v>
      </c>
      <c r="G86" s="161">
        <f>'AMA_UBS V Guilherme'!K12</f>
        <v>531</v>
      </c>
      <c r="H86" s="186">
        <f t="shared" si="120"/>
        <v>0.77631578947368418</v>
      </c>
      <c r="I86" s="163">
        <f>SUM(C86,E86,G86)</f>
        <v>1658</v>
      </c>
      <c r="J86" s="813">
        <f>I86/($B86*3)</f>
        <v>0.80799220272904482</v>
      </c>
      <c r="K86" s="832">
        <f>'AMA_UBS V Guilherme'!O12</f>
        <v>474</v>
      </c>
      <c r="L86" s="793">
        <f t="shared" si="120"/>
        <v>0.69298245614035092</v>
      </c>
      <c r="M86" s="832">
        <f>'AMA_UBS V Guilherme'!Q12</f>
        <v>440</v>
      </c>
      <c r="N86" s="793">
        <f t="shared" si="121"/>
        <v>0.64327485380116955</v>
      </c>
      <c r="O86" s="832">
        <f>'AMA_UBS V Guilherme'!S12</f>
        <v>370</v>
      </c>
      <c r="P86" s="793">
        <f t="shared" si="122"/>
        <v>0.54093567251461994</v>
      </c>
      <c r="Q86" s="163">
        <f>SUM(K86,M86,O86)</f>
        <v>1284</v>
      </c>
      <c r="R86" s="813">
        <f>Q86/($B86*3)</f>
        <v>0.6257309941520468</v>
      </c>
      <c r="S86" s="832">
        <f>'AMA_UBS V Guilherme'!W12</f>
        <v>355</v>
      </c>
      <c r="T86" s="793">
        <f t="shared" si="126"/>
        <v>0.51900584795321636</v>
      </c>
      <c r="U86" s="832">
        <f>'AMA_UBS V Guilherme'!Y12</f>
        <v>360</v>
      </c>
      <c r="V86" s="793">
        <f t="shared" si="124"/>
        <v>0.52631578947368418</v>
      </c>
      <c r="W86" s="832">
        <f>'AMA_UBS V Guilherme'!AA12</f>
        <v>331</v>
      </c>
      <c r="X86" s="793">
        <f t="shared" si="125"/>
        <v>0.48391812865497075</v>
      </c>
      <c r="Y86" s="163">
        <f>SUM(S86,U86,W86)</f>
        <v>1046</v>
      </c>
      <c r="Z86" s="813">
        <f>Y86/($B86*3)</f>
        <v>0.50974658869395717</v>
      </c>
    </row>
    <row r="87" spans="1:26" ht="16.5" thickBot="1" x14ac:dyDescent="0.3">
      <c r="A87" s="164" t="s">
        <v>374</v>
      </c>
      <c r="B87" s="847">
        <f>SUM(B83:B86)</f>
        <v>1986</v>
      </c>
      <c r="C87" s="166">
        <f>SUM(C83:C86)</f>
        <v>3774</v>
      </c>
      <c r="D87" s="844">
        <f t="shared" si="118"/>
        <v>1.9003021148036254</v>
      </c>
      <c r="E87" s="166">
        <f>SUM(E83:E86)</f>
        <v>2942</v>
      </c>
      <c r="F87" s="844">
        <f t="shared" si="119"/>
        <v>1.4813695871097683</v>
      </c>
      <c r="G87" s="166">
        <f>SUM(G83:G86)</f>
        <v>3883</v>
      </c>
      <c r="H87" s="844">
        <f t="shared" si="120"/>
        <v>1.9551863041289024</v>
      </c>
      <c r="I87" s="106">
        <f>SUM(C87,E87,G87)</f>
        <v>10599</v>
      </c>
      <c r="J87" s="846">
        <f>I87/($B87*3)</f>
        <v>1.7789526686807653</v>
      </c>
      <c r="K87" s="825">
        <f>SUM(K83:K86)</f>
        <v>3300</v>
      </c>
      <c r="L87" s="845">
        <f t="shared" si="120"/>
        <v>1.661631419939577</v>
      </c>
      <c r="M87" s="825">
        <f t="shared" ref="M87" si="127">SUM(M83:M86)</f>
        <v>3298</v>
      </c>
      <c r="N87" s="845">
        <f t="shared" si="121"/>
        <v>1.660624370594159</v>
      </c>
      <c r="O87" s="825">
        <f t="shared" ref="O87" si="128">SUM(O83:O86)</f>
        <v>3528</v>
      </c>
      <c r="P87" s="845">
        <f t="shared" si="122"/>
        <v>1.7764350453172206</v>
      </c>
      <c r="Q87" s="106">
        <f>SUM(K87,M87,O87)</f>
        <v>10126</v>
      </c>
      <c r="R87" s="846">
        <f>Q87/($B87*3)</f>
        <v>1.6995636119503188</v>
      </c>
      <c r="S87" s="825">
        <f>SUM(S83:S86)</f>
        <v>3235</v>
      </c>
      <c r="T87" s="1039">
        <f t="shared" si="126"/>
        <v>1.6289023162134946</v>
      </c>
      <c r="U87" s="825">
        <f t="shared" ref="U87" si="129">SUM(U83:U86)</f>
        <v>3242</v>
      </c>
      <c r="V87" s="1039">
        <f t="shared" si="124"/>
        <v>1.6324269889224572</v>
      </c>
      <c r="W87" s="825">
        <f t="shared" ref="W87" si="130">SUM(W83:W86)</f>
        <v>3153</v>
      </c>
      <c r="X87" s="1039">
        <f t="shared" si="125"/>
        <v>1.5876132930513596</v>
      </c>
      <c r="Y87" s="106">
        <f>SUM(S87,U87,W87)</f>
        <v>9630</v>
      </c>
      <c r="Z87" s="1040">
        <f>Y87/($B87*3)</f>
        <v>1.6163141993957704</v>
      </c>
    </row>
    <row r="89" spans="1:26" x14ac:dyDescent="0.25">
      <c r="A89" s="1427" t="s">
        <v>480</v>
      </c>
      <c r="B89" s="1428"/>
      <c r="C89" s="1428"/>
      <c r="D89" s="1428"/>
      <c r="E89" s="1428"/>
      <c r="F89" s="1428"/>
      <c r="G89" s="1428"/>
      <c r="H89" s="1428"/>
      <c r="I89" s="1428"/>
      <c r="J89" s="1428"/>
      <c r="K89" s="1428"/>
      <c r="L89" s="1428"/>
      <c r="M89" s="1428"/>
      <c r="N89" s="1428"/>
      <c r="O89" s="1428"/>
      <c r="P89" s="1428"/>
      <c r="Q89" s="1428"/>
      <c r="R89" s="1428"/>
      <c r="S89" s="1428"/>
      <c r="T89" s="1428"/>
      <c r="U89" s="1428"/>
      <c r="V89" s="1428"/>
      <c r="W89" s="1428"/>
      <c r="X89" s="1428"/>
      <c r="Y89" s="1428"/>
      <c r="Z89" s="1428"/>
    </row>
    <row r="90" spans="1:26" ht="36.75" thickBot="1" x14ac:dyDescent="0.3">
      <c r="A90" s="144" t="s">
        <v>14</v>
      </c>
      <c r="B90" s="771" t="s">
        <v>15</v>
      </c>
      <c r="C90" s="346" t="s">
        <v>392</v>
      </c>
      <c r="D90" s="347" t="s">
        <v>1</v>
      </c>
      <c r="E90" s="346" t="s">
        <v>393</v>
      </c>
      <c r="F90" s="347" t="s">
        <v>1</v>
      </c>
      <c r="G90" s="346" t="s">
        <v>394</v>
      </c>
      <c r="H90" s="347" t="s">
        <v>1</v>
      </c>
      <c r="I90" s="149" t="s">
        <v>404</v>
      </c>
      <c r="J90" s="810" t="s">
        <v>205</v>
      </c>
      <c r="K90" s="840" t="s">
        <v>395</v>
      </c>
      <c r="L90" s="790" t="s">
        <v>1</v>
      </c>
      <c r="M90" s="829" t="s">
        <v>396</v>
      </c>
      <c r="N90" s="799" t="s">
        <v>1</v>
      </c>
      <c r="O90" s="829" t="s">
        <v>397</v>
      </c>
      <c r="P90" s="799" t="s">
        <v>1</v>
      </c>
      <c r="Q90" s="149" t="s">
        <v>406</v>
      </c>
      <c r="R90" s="810" t="s">
        <v>205</v>
      </c>
      <c r="S90" s="840" t="s">
        <v>2</v>
      </c>
      <c r="T90" s="790" t="s">
        <v>1</v>
      </c>
      <c r="U90" s="829" t="s">
        <v>3</v>
      </c>
      <c r="V90" s="799" t="s">
        <v>1</v>
      </c>
      <c r="W90" s="829" t="s">
        <v>4</v>
      </c>
      <c r="X90" s="799" t="s">
        <v>1</v>
      </c>
      <c r="Y90" s="149" t="s">
        <v>537</v>
      </c>
      <c r="Z90" s="810" t="s">
        <v>205</v>
      </c>
    </row>
    <row r="91" spans="1:26" ht="16.5" thickTop="1" x14ac:dyDescent="0.25">
      <c r="A91" s="181" t="s">
        <v>52</v>
      </c>
      <c r="B91" s="772">
        <f>'CEO II V GUILHERME'!B7</f>
        <v>120</v>
      </c>
      <c r="C91" s="152">
        <f>'CEO II V GUILHERME'!G7</f>
        <v>321</v>
      </c>
      <c r="D91" s="174">
        <f t="shared" ref="D91:D99" si="131">C91/$B91</f>
        <v>2.6749999999999998</v>
      </c>
      <c r="E91" s="152">
        <f>'CEO II V GUILHERME'!I7</f>
        <v>329</v>
      </c>
      <c r="F91" s="174">
        <f>E91/$B91</f>
        <v>2.7416666666666667</v>
      </c>
      <c r="G91" s="152">
        <f>'CEO II V GUILHERME'!K7</f>
        <v>170</v>
      </c>
      <c r="H91" s="174">
        <f>G91/$B91</f>
        <v>1.4166666666666667</v>
      </c>
      <c r="I91" s="101">
        <f t="shared" ref="I91:I99" si="132">SUM(C91,E91,G91)</f>
        <v>820</v>
      </c>
      <c r="J91" s="814">
        <f t="shared" ref="J91:J99" si="133">I91/($B91*3)</f>
        <v>2.2777777777777777</v>
      </c>
      <c r="K91" s="830">
        <f>'CEO II V GUILHERME'!O7</f>
        <v>381</v>
      </c>
      <c r="L91" s="794">
        <f>K91/$B91</f>
        <v>3.1749999999999998</v>
      </c>
      <c r="M91" s="830">
        <f>'CEO II V GUILHERME'!Q7</f>
        <v>346</v>
      </c>
      <c r="N91" s="794">
        <f t="shared" ref="N91" si="134">M91/$B91</f>
        <v>2.8833333333333333</v>
      </c>
      <c r="O91" s="830">
        <f>'CEO II V GUILHERME'!S7</f>
        <v>347</v>
      </c>
      <c r="P91" s="794">
        <f t="shared" ref="P91" si="135">O91/$B91</f>
        <v>2.8916666666666666</v>
      </c>
      <c r="Q91" s="101">
        <f t="shared" ref="Q91:Q99" si="136">SUM(K91,M91,O91)</f>
        <v>1074</v>
      </c>
      <c r="R91" s="814">
        <f t="shared" ref="R91:R99" si="137">Q91/($B91*3)</f>
        <v>2.9833333333333334</v>
      </c>
      <c r="S91" s="830">
        <f>'CEO II V GUILHERME'!W7</f>
        <v>306</v>
      </c>
      <c r="T91" s="794">
        <f>S91/$B91</f>
        <v>2.5499999999999998</v>
      </c>
      <c r="U91" s="830">
        <f>'CEO II V GUILHERME'!Y7</f>
        <v>304</v>
      </c>
      <c r="V91" s="794">
        <f t="shared" ref="V91" si="138">U91/$B91</f>
        <v>2.5333333333333332</v>
      </c>
      <c r="W91" s="830">
        <f>'CEO II V GUILHERME'!AA7</f>
        <v>347</v>
      </c>
      <c r="X91" s="794">
        <f t="shared" ref="X91" si="139">W91/$B91</f>
        <v>2.8916666666666666</v>
      </c>
      <c r="Y91" s="101">
        <f t="shared" ref="Y91:Y99" si="140">SUM(S91,U91,W91)</f>
        <v>957</v>
      </c>
      <c r="Z91" s="814">
        <f t="shared" ref="Z91:Z99" si="141">Y91/($B91*3)</f>
        <v>2.6583333333333332</v>
      </c>
    </row>
    <row r="92" spans="1:26" x14ac:dyDescent="0.25">
      <c r="A92" s="183" t="s">
        <v>53</v>
      </c>
      <c r="B92" s="773">
        <f>'CEO II V GUILHERME'!B8</f>
        <v>0</v>
      </c>
      <c r="C92" s="155">
        <f>'CEO II V GUILHERME'!G8</f>
        <v>58</v>
      </c>
      <c r="D92" s="174" t="s">
        <v>199</v>
      </c>
      <c r="E92" s="155">
        <f>'CEO II V GUILHERME'!I8</f>
        <v>58</v>
      </c>
      <c r="F92" s="174" t="s">
        <v>199</v>
      </c>
      <c r="G92" s="155">
        <f>'CEO II V GUILHERME'!K8</f>
        <v>54</v>
      </c>
      <c r="H92" s="174" t="s">
        <v>199</v>
      </c>
      <c r="I92" s="157">
        <f t="shared" si="132"/>
        <v>170</v>
      </c>
      <c r="J92" s="814" t="e">
        <f t="shared" si="133"/>
        <v>#DIV/0!</v>
      </c>
      <c r="K92" s="831">
        <f>'CEO II V GUILHERME'!O8</f>
        <v>105</v>
      </c>
      <c r="L92" s="794" t="s">
        <v>199</v>
      </c>
      <c r="M92" s="831">
        <f>'CEO II V GUILHERME'!Q8</f>
        <v>19</v>
      </c>
      <c r="N92" s="794" t="s">
        <v>199</v>
      </c>
      <c r="O92" s="831">
        <f>'CEO II V GUILHERME'!S8</f>
        <v>29</v>
      </c>
      <c r="P92" s="794" t="s">
        <v>199</v>
      </c>
      <c r="Q92" s="157">
        <f t="shared" si="136"/>
        <v>153</v>
      </c>
      <c r="R92" s="814" t="e">
        <f t="shared" si="137"/>
        <v>#DIV/0!</v>
      </c>
      <c r="S92" s="831">
        <f>'CEO II V GUILHERME'!W8</f>
        <v>74</v>
      </c>
      <c r="T92" s="794" t="s">
        <v>199</v>
      </c>
      <c r="U92" s="831">
        <f>'CEO II V GUILHERME'!Y8</f>
        <v>84</v>
      </c>
      <c r="V92" s="794" t="s">
        <v>199</v>
      </c>
      <c r="W92" s="831">
        <f>'CEO II V GUILHERME'!AA8</f>
        <v>60</v>
      </c>
      <c r="X92" s="794" t="s">
        <v>199</v>
      </c>
      <c r="Y92" s="157">
        <f t="shared" si="140"/>
        <v>218</v>
      </c>
      <c r="Z92" s="814" t="e">
        <f t="shared" si="141"/>
        <v>#DIV/0!</v>
      </c>
    </row>
    <row r="93" spans="1:26" x14ac:dyDescent="0.25">
      <c r="A93" s="183" t="s">
        <v>54</v>
      </c>
      <c r="B93" s="773">
        <f>'CEO II V GUILHERME'!B9</f>
        <v>80</v>
      </c>
      <c r="C93" s="155">
        <f>'CEO II V GUILHERME'!G9</f>
        <v>93</v>
      </c>
      <c r="D93" s="174">
        <f t="shared" si="131"/>
        <v>1.1625000000000001</v>
      </c>
      <c r="E93" s="155">
        <f>'CEO II V GUILHERME'!I9</f>
        <v>157</v>
      </c>
      <c r="F93" s="174">
        <f t="shared" ref="F93:F99" si="142">E93/$B93</f>
        <v>1.9624999999999999</v>
      </c>
      <c r="G93" s="155">
        <f>'CEO II V GUILHERME'!K9</f>
        <v>134</v>
      </c>
      <c r="H93" s="174">
        <f t="shared" ref="H93:L99" si="143">G93/$B93</f>
        <v>1.675</v>
      </c>
      <c r="I93" s="157">
        <f t="shared" si="132"/>
        <v>384</v>
      </c>
      <c r="J93" s="814">
        <f t="shared" si="133"/>
        <v>1.6</v>
      </c>
      <c r="K93" s="831">
        <f>'CEO II V GUILHERME'!O9</f>
        <v>21</v>
      </c>
      <c r="L93" s="794">
        <f t="shared" si="143"/>
        <v>0.26250000000000001</v>
      </c>
      <c r="M93" s="831">
        <f>'CEO II V GUILHERME'!Q9</f>
        <v>46</v>
      </c>
      <c r="N93" s="794">
        <f t="shared" ref="N93:N99" si="144">M93/$B93</f>
        <v>0.57499999999999996</v>
      </c>
      <c r="O93" s="831">
        <f>'CEO II V GUILHERME'!S9</f>
        <v>40</v>
      </c>
      <c r="P93" s="794">
        <f t="shared" ref="P93:P99" si="145">O93/$B93</f>
        <v>0.5</v>
      </c>
      <c r="Q93" s="157">
        <f t="shared" si="136"/>
        <v>107</v>
      </c>
      <c r="R93" s="814">
        <f t="shared" si="137"/>
        <v>0.44583333333333336</v>
      </c>
      <c r="S93" s="831">
        <f>'CEO II V GUILHERME'!W9</f>
        <v>167</v>
      </c>
      <c r="T93" s="794">
        <f t="shared" ref="T93:T99" si="146">S93/$B93</f>
        <v>2.0874999999999999</v>
      </c>
      <c r="U93" s="831">
        <f>'CEO II V GUILHERME'!Y9</f>
        <v>105</v>
      </c>
      <c r="V93" s="794">
        <f t="shared" ref="V93:V99" si="147">U93/$B93</f>
        <v>1.3125</v>
      </c>
      <c r="W93" s="831">
        <f>'CEO II V GUILHERME'!AA9</f>
        <v>69</v>
      </c>
      <c r="X93" s="794">
        <f t="shared" ref="X93:X99" si="148">W93/$B93</f>
        <v>0.86250000000000004</v>
      </c>
      <c r="Y93" s="157">
        <f t="shared" si="140"/>
        <v>341</v>
      </c>
      <c r="Z93" s="814">
        <f t="shared" si="141"/>
        <v>1.4208333333333334</v>
      </c>
    </row>
    <row r="94" spans="1:26" x14ac:dyDescent="0.25">
      <c r="A94" s="183" t="s">
        <v>55</v>
      </c>
      <c r="B94" s="773">
        <f>'CEO II V GUILHERME'!B10</f>
        <v>120</v>
      </c>
      <c r="C94" s="155">
        <f>'CEO II V GUILHERME'!G10</f>
        <v>31</v>
      </c>
      <c r="D94" s="174">
        <f t="shared" si="131"/>
        <v>0.25833333333333336</v>
      </c>
      <c r="E94" s="155">
        <f>'CEO II V GUILHERME'!I10</f>
        <v>41</v>
      </c>
      <c r="F94" s="174">
        <f t="shared" si="142"/>
        <v>0.34166666666666667</v>
      </c>
      <c r="G94" s="155">
        <f>'CEO II V GUILHERME'!K10</f>
        <v>47</v>
      </c>
      <c r="H94" s="174">
        <f t="shared" si="143"/>
        <v>0.39166666666666666</v>
      </c>
      <c r="I94" s="157">
        <f t="shared" si="132"/>
        <v>119</v>
      </c>
      <c r="J94" s="814">
        <f t="shared" si="133"/>
        <v>0.33055555555555555</v>
      </c>
      <c r="K94" s="831">
        <f>'CEO II V GUILHERME'!O10</f>
        <v>16</v>
      </c>
      <c r="L94" s="794">
        <f t="shared" si="143"/>
        <v>0.13333333333333333</v>
      </c>
      <c r="M94" s="831">
        <f>'CEO II V GUILHERME'!Q10</f>
        <v>12</v>
      </c>
      <c r="N94" s="794">
        <f t="shared" si="144"/>
        <v>0.1</v>
      </c>
      <c r="O94" s="831">
        <f>'CEO II V GUILHERME'!S10</f>
        <v>228</v>
      </c>
      <c r="P94" s="794">
        <f t="shared" si="145"/>
        <v>1.9</v>
      </c>
      <c r="Q94" s="157">
        <f t="shared" si="136"/>
        <v>256</v>
      </c>
      <c r="R94" s="814">
        <f t="shared" si="137"/>
        <v>0.71111111111111114</v>
      </c>
      <c r="S94" s="831">
        <f>'CEO II V GUILHERME'!W10</f>
        <v>66</v>
      </c>
      <c r="T94" s="794">
        <f t="shared" si="146"/>
        <v>0.55000000000000004</v>
      </c>
      <c r="U94" s="831">
        <f>'CEO II V GUILHERME'!Y10</f>
        <v>84</v>
      </c>
      <c r="V94" s="794">
        <f t="shared" si="147"/>
        <v>0.7</v>
      </c>
      <c r="W94" s="831">
        <f>'CEO II V GUILHERME'!AA10</f>
        <v>228</v>
      </c>
      <c r="X94" s="794">
        <f t="shared" si="148"/>
        <v>1.9</v>
      </c>
      <c r="Y94" s="157">
        <f t="shared" si="140"/>
        <v>378</v>
      </c>
      <c r="Z94" s="814">
        <f t="shared" si="141"/>
        <v>1.05</v>
      </c>
    </row>
    <row r="95" spans="1:26" x14ac:dyDescent="0.25">
      <c r="A95" s="183" t="s">
        <v>56</v>
      </c>
      <c r="B95" s="773">
        <f>'CEO II V GUILHERME'!B11</f>
        <v>80</v>
      </c>
      <c r="C95" s="155">
        <f>'CEO II V GUILHERME'!G11</f>
        <v>338</v>
      </c>
      <c r="D95" s="174">
        <f t="shared" si="131"/>
        <v>4.2249999999999996</v>
      </c>
      <c r="E95" s="155">
        <f>'CEO II V GUILHERME'!I11</f>
        <v>109</v>
      </c>
      <c r="F95" s="174">
        <f t="shared" si="142"/>
        <v>1.3625</v>
      </c>
      <c r="G95" s="155">
        <f>'CEO II V GUILHERME'!K11</f>
        <v>287</v>
      </c>
      <c r="H95" s="174">
        <f t="shared" si="143"/>
        <v>3.5874999999999999</v>
      </c>
      <c r="I95" s="157">
        <f t="shared" si="132"/>
        <v>734</v>
      </c>
      <c r="J95" s="814">
        <f t="shared" si="133"/>
        <v>3.0583333333333331</v>
      </c>
      <c r="K95" s="831">
        <f>'CEO II V GUILHERME'!O11</f>
        <v>112</v>
      </c>
      <c r="L95" s="794">
        <f t="shared" si="143"/>
        <v>1.4</v>
      </c>
      <c r="M95" s="831">
        <f>'CEO II V GUILHERME'!Q11</f>
        <v>20</v>
      </c>
      <c r="N95" s="794">
        <f t="shared" si="144"/>
        <v>0.25</v>
      </c>
      <c r="O95" s="831">
        <f>'CEO II V GUILHERME'!S11</f>
        <v>78</v>
      </c>
      <c r="P95" s="794">
        <f t="shared" si="145"/>
        <v>0.97499999999999998</v>
      </c>
      <c r="Q95" s="157">
        <f t="shared" si="136"/>
        <v>210</v>
      </c>
      <c r="R95" s="814">
        <f t="shared" si="137"/>
        <v>0.875</v>
      </c>
      <c r="S95" s="831">
        <f>'CEO II V GUILHERME'!W11</f>
        <v>228</v>
      </c>
      <c r="T95" s="794">
        <f t="shared" si="146"/>
        <v>2.85</v>
      </c>
      <c r="U95" s="831">
        <f>'CEO II V GUILHERME'!Y11</f>
        <v>288</v>
      </c>
      <c r="V95" s="794">
        <f t="shared" si="147"/>
        <v>3.6</v>
      </c>
      <c r="W95" s="831">
        <f>'CEO II V GUILHERME'!AA11</f>
        <v>78</v>
      </c>
      <c r="X95" s="794">
        <f t="shared" si="148"/>
        <v>0.97499999999999998</v>
      </c>
      <c r="Y95" s="157">
        <f t="shared" si="140"/>
        <v>594</v>
      </c>
      <c r="Z95" s="814">
        <f t="shared" si="141"/>
        <v>2.4750000000000001</v>
      </c>
    </row>
    <row r="96" spans="1:26" x14ac:dyDescent="0.25">
      <c r="A96" s="241" t="s">
        <v>57</v>
      </c>
      <c r="B96" s="773">
        <f>'CEO II V GUILHERME'!B12</f>
        <v>240</v>
      </c>
      <c r="C96" s="155">
        <f>'CEO II V GUILHERME'!G12</f>
        <v>204</v>
      </c>
      <c r="D96" s="174">
        <f t="shared" si="131"/>
        <v>0.85</v>
      </c>
      <c r="E96" s="155">
        <f>'CEO II V GUILHERME'!I12</f>
        <v>346</v>
      </c>
      <c r="F96" s="174">
        <f t="shared" si="142"/>
        <v>1.4416666666666667</v>
      </c>
      <c r="G96" s="155">
        <f>'CEO II V GUILHERME'!K12</f>
        <v>403</v>
      </c>
      <c r="H96" s="174">
        <f t="shared" si="143"/>
        <v>1.6791666666666667</v>
      </c>
      <c r="I96" s="157">
        <f t="shared" si="132"/>
        <v>953</v>
      </c>
      <c r="J96" s="814">
        <f t="shared" si="133"/>
        <v>1.3236111111111111</v>
      </c>
      <c r="K96" s="831">
        <f>'CEO II V GUILHERME'!O12</f>
        <v>345</v>
      </c>
      <c r="L96" s="794">
        <f t="shared" si="143"/>
        <v>1.4375</v>
      </c>
      <c r="M96" s="831">
        <f>'CEO II V GUILHERME'!Q12</f>
        <v>322</v>
      </c>
      <c r="N96" s="794">
        <f t="shared" si="144"/>
        <v>1.3416666666666666</v>
      </c>
      <c r="O96" s="831">
        <f>'CEO II V GUILHERME'!S12</f>
        <v>247</v>
      </c>
      <c r="P96" s="794">
        <f t="shared" si="145"/>
        <v>1.0291666666666666</v>
      </c>
      <c r="Q96" s="157">
        <f t="shared" si="136"/>
        <v>914</v>
      </c>
      <c r="R96" s="814">
        <f t="shared" si="137"/>
        <v>1.2694444444444444</v>
      </c>
      <c r="S96" s="831">
        <f>'CEO II V GUILHERME'!W12</f>
        <v>302</v>
      </c>
      <c r="T96" s="794">
        <f t="shared" si="146"/>
        <v>1.2583333333333333</v>
      </c>
      <c r="U96" s="831">
        <f>'CEO II V GUILHERME'!Y12</f>
        <v>252</v>
      </c>
      <c r="V96" s="794">
        <f t="shared" si="147"/>
        <v>1.05</v>
      </c>
      <c r="W96" s="831">
        <f>'CEO II V GUILHERME'!AA12</f>
        <v>247</v>
      </c>
      <c r="X96" s="794">
        <f t="shared" si="148"/>
        <v>1.0291666666666666</v>
      </c>
      <c r="Y96" s="157">
        <f t="shared" si="140"/>
        <v>801</v>
      </c>
      <c r="Z96" s="814">
        <f t="shared" si="141"/>
        <v>1.1125</v>
      </c>
    </row>
    <row r="97" spans="1:26" ht="24" x14ac:dyDescent="0.25">
      <c r="A97" s="241" t="s">
        <v>58</v>
      </c>
      <c r="B97" s="773">
        <f>'CEO II V GUILHERME'!B13</f>
        <v>160</v>
      </c>
      <c r="C97" s="155">
        <f>'CEO II V GUILHERME'!G13</f>
        <v>96</v>
      </c>
      <c r="D97" s="174">
        <f t="shared" si="131"/>
        <v>0.6</v>
      </c>
      <c r="E97" s="155">
        <f>'CEO II V GUILHERME'!I13</f>
        <v>71</v>
      </c>
      <c r="F97" s="174">
        <f t="shared" si="142"/>
        <v>0.44374999999999998</v>
      </c>
      <c r="G97" s="155">
        <f>'CEO II V GUILHERME'!K13</f>
        <v>77</v>
      </c>
      <c r="H97" s="174">
        <f t="shared" si="143"/>
        <v>0.48125000000000001</v>
      </c>
      <c r="I97" s="157">
        <f t="shared" si="132"/>
        <v>244</v>
      </c>
      <c r="J97" s="814">
        <f t="shared" si="133"/>
        <v>0.5083333333333333</v>
      </c>
      <c r="K97" s="831">
        <f>'CEO II V GUILHERME'!O13</f>
        <v>64</v>
      </c>
      <c r="L97" s="794">
        <f t="shared" si="143"/>
        <v>0.4</v>
      </c>
      <c r="M97" s="831">
        <f>'CEO II V GUILHERME'!Q13</f>
        <v>50</v>
      </c>
      <c r="N97" s="794">
        <f t="shared" si="144"/>
        <v>0.3125</v>
      </c>
      <c r="O97" s="831">
        <f>'CEO II V GUILHERME'!S13</f>
        <v>117</v>
      </c>
      <c r="P97" s="794">
        <f t="shared" si="145"/>
        <v>0.73124999999999996</v>
      </c>
      <c r="Q97" s="157">
        <f t="shared" si="136"/>
        <v>231</v>
      </c>
      <c r="R97" s="814">
        <f t="shared" si="137"/>
        <v>0.48125000000000001</v>
      </c>
      <c r="S97" s="831">
        <f>'CEO II V GUILHERME'!W13</f>
        <v>95</v>
      </c>
      <c r="T97" s="794">
        <f t="shared" si="146"/>
        <v>0.59375</v>
      </c>
      <c r="U97" s="831">
        <f>'CEO II V GUILHERME'!Y13</f>
        <v>124</v>
      </c>
      <c r="V97" s="794">
        <f t="shared" si="147"/>
        <v>0.77500000000000002</v>
      </c>
      <c r="W97" s="831">
        <f>'CEO II V GUILHERME'!AA13</f>
        <v>117</v>
      </c>
      <c r="X97" s="794">
        <f t="shared" si="148"/>
        <v>0.73124999999999996</v>
      </c>
      <c r="Y97" s="157">
        <f t="shared" si="140"/>
        <v>336</v>
      </c>
      <c r="Z97" s="814">
        <f t="shared" si="141"/>
        <v>0.7</v>
      </c>
    </row>
    <row r="98" spans="1:26" ht="24.75" thickBot="1" x14ac:dyDescent="0.3">
      <c r="A98" s="184" t="s">
        <v>59</v>
      </c>
      <c r="B98" s="774">
        <f>'CEO II V GUILHERME'!B14</f>
        <v>40</v>
      </c>
      <c r="C98" s="161">
        <f>'CEO II V GUILHERME'!G14</f>
        <v>92</v>
      </c>
      <c r="D98" s="186">
        <f t="shared" si="131"/>
        <v>2.2999999999999998</v>
      </c>
      <c r="E98" s="161">
        <f>'CEO II V GUILHERME'!I14</f>
        <v>110</v>
      </c>
      <c r="F98" s="186">
        <f t="shared" si="142"/>
        <v>2.75</v>
      </c>
      <c r="G98" s="161">
        <f>'CEO II V GUILHERME'!K14</f>
        <v>107</v>
      </c>
      <c r="H98" s="186">
        <f t="shared" si="143"/>
        <v>2.6749999999999998</v>
      </c>
      <c r="I98" s="163">
        <f t="shared" si="132"/>
        <v>309</v>
      </c>
      <c r="J98" s="813">
        <f t="shared" si="133"/>
        <v>2.5750000000000002</v>
      </c>
      <c r="K98" s="832">
        <f>'CEO II V GUILHERME'!O14</f>
        <v>86</v>
      </c>
      <c r="L98" s="793">
        <f t="shared" si="143"/>
        <v>2.15</v>
      </c>
      <c r="M98" s="832">
        <f>'CEO II V GUILHERME'!Q14</f>
        <v>72</v>
      </c>
      <c r="N98" s="793">
        <f t="shared" si="144"/>
        <v>1.8</v>
      </c>
      <c r="O98" s="832">
        <f>'CEO II V GUILHERME'!S14</f>
        <v>35</v>
      </c>
      <c r="P98" s="793">
        <f t="shared" si="145"/>
        <v>0.875</v>
      </c>
      <c r="Q98" s="163">
        <f t="shared" si="136"/>
        <v>193</v>
      </c>
      <c r="R98" s="813">
        <f t="shared" si="137"/>
        <v>1.6083333333333334</v>
      </c>
      <c r="S98" s="832">
        <f>'CEO II V GUILHERME'!W14</f>
        <v>64</v>
      </c>
      <c r="T98" s="793">
        <f t="shared" si="146"/>
        <v>1.6</v>
      </c>
      <c r="U98" s="832">
        <f>'CEO II V GUILHERME'!Y14</f>
        <v>38</v>
      </c>
      <c r="V98" s="793">
        <f t="shared" si="147"/>
        <v>0.95</v>
      </c>
      <c r="W98" s="832">
        <f>'CEO II V GUILHERME'!AA14</f>
        <v>35</v>
      </c>
      <c r="X98" s="793">
        <f t="shared" si="148"/>
        <v>0.875</v>
      </c>
      <c r="Y98" s="163">
        <f t="shared" si="140"/>
        <v>137</v>
      </c>
      <c r="Z98" s="813">
        <f t="shared" si="141"/>
        <v>1.1416666666666666</v>
      </c>
    </row>
    <row r="99" spans="1:26" ht="16.5" thickBot="1" x14ac:dyDescent="0.3">
      <c r="A99" s="164" t="s">
        <v>375</v>
      </c>
      <c r="B99" s="847">
        <f>SUM(B91:B98)</f>
        <v>840</v>
      </c>
      <c r="C99" s="166">
        <f>SUM(C91:C98)</f>
        <v>1233</v>
      </c>
      <c r="D99" s="844">
        <f t="shared" si="131"/>
        <v>1.4678571428571427</v>
      </c>
      <c r="E99" s="166">
        <f>SUM(E91:E98)</f>
        <v>1221</v>
      </c>
      <c r="F99" s="844">
        <f t="shared" si="142"/>
        <v>1.4535714285714285</v>
      </c>
      <c r="G99" s="166">
        <f>SUM(G91:G98)</f>
        <v>1279</v>
      </c>
      <c r="H99" s="844">
        <f t="shared" si="143"/>
        <v>1.5226190476190475</v>
      </c>
      <c r="I99" s="106">
        <f t="shared" si="132"/>
        <v>3733</v>
      </c>
      <c r="J99" s="846">
        <f t="shared" si="133"/>
        <v>1.4813492063492064</v>
      </c>
      <c r="K99" s="825">
        <f>SUM(K91:K98)</f>
        <v>1130</v>
      </c>
      <c r="L99" s="845">
        <f t="shared" si="143"/>
        <v>1.3452380952380953</v>
      </c>
      <c r="M99" s="825">
        <f t="shared" ref="M99" si="149">SUM(M91:M98)</f>
        <v>887</v>
      </c>
      <c r="N99" s="845">
        <f t="shared" si="144"/>
        <v>1.055952380952381</v>
      </c>
      <c r="O99" s="825">
        <f t="shared" ref="O99" si="150">SUM(O91:O98)</f>
        <v>1121</v>
      </c>
      <c r="P99" s="845">
        <f t="shared" si="145"/>
        <v>1.3345238095238094</v>
      </c>
      <c r="Q99" s="106">
        <f t="shared" si="136"/>
        <v>3138</v>
      </c>
      <c r="R99" s="846">
        <f t="shared" si="137"/>
        <v>1.2452380952380953</v>
      </c>
      <c r="S99" s="825">
        <f>SUM(S91:S98)</f>
        <v>1302</v>
      </c>
      <c r="T99" s="1039">
        <f t="shared" si="146"/>
        <v>1.55</v>
      </c>
      <c r="U99" s="825">
        <f t="shared" ref="U99" si="151">SUM(U91:U98)</f>
        <v>1279</v>
      </c>
      <c r="V99" s="1039">
        <f t="shared" si="147"/>
        <v>1.5226190476190475</v>
      </c>
      <c r="W99" s="825">
        <f t="shared" ref="W99" si="152">SUM(W91:W98)</f>
        <v>1181</v>
      </c>
      <c r="X99" s="1039">
        <f t="shared" si="148"/>
        <v>1.4059523809523808</v>
      </c>
      <c r="Y99" s="106">
        <f t="shared" si="140"/>
        <v>3762</v>
      </c>
      <c r="Z99" s="1040">
        <f t="shared" si="141"/>
        <v>1.4928571428571429</v>
      </c>
    </row>
    <row r="101" spans="1:26" x14ac:dyDescent="0.25">
      <c r="A101" s="1427" t="s">
        <v>481</v>
      </c>
      <c r="B101" s="1428"/>
      <c r="C101" s="1428"/>
      <c r="D101" s="1428"/>
      <c r="E101" s="1428"/>
      <c r="F101" s="1428"/>
      <c r="G101" s="1428"/>
      <c r="H101" s="1428"/>
      <c r="I101" s="1428"/>
      <c r="J101" s="1428"/>
      <c r="K101" s="1428"/>
      <c r="L101" s="1428"/>
      <c r="M101" s="1428"/>
      <c r="N101" s="1428"/>
      <c r="O101" s="1428"/>
      <c r="P101" s="1428"/>
      <c r="Q101" s="1428"/>
      <c r="R101" s="1428"/>
      <c r="S101" s="1428"/>
      <c r="T101" s="1428"/>
      <c r="U101" s="1428"/>
      <c r="V101" s="1428"/>
      <c r="W101" s="1428"/>
      <c r="X101" s="1428"/>
      <c r="Y101" s="1428"/>
      <c r="Z101" s="1428"/>
    </row>
    <row r="102" spans="1:26" ht="36.75" thickBot="1" x14ac:dyDescent="0.3">
      <c r="A102" s="144" t="s">
        <v>14</v>
      </c>
      <c r="B102" s="771" t="s">
        <v>15</v>
      </c>
      <c r="C102" s="346" t="s">
        <v>392</v>
      </c>
      <c r="D102" s="347" t="s">
        <v>1</v>
      </c>
      <c r="E102" s="346" t="s">
        <v>393</v>
      </c>
      <c r="F102" s="347" t="s">
        <v>1</v>
      </c>
      <c r="G102" s="346" t="s">
        <v>394</v>
      </c>
      <c r="H102" s="347" t="s">
        <v>1</v>
      </c>
      <c r="I102" s="149" t="s">
        <v>404</v>
      </c>
      <c r="J102" s="810" t="s">
        <v>205</v>
      </c>
      <c r="K102" s="840" t="s">
        <v>395</v>
      </c>
      <c r="L102" s="790" t="s">
        <v>1</v>
      </c>
      <c r="M102" s="829" t="s">
        <v>396</v>
      </c>
      <c r="N102" s="799" t="s">
        <v>1</v>
      </c>
      <c r="O102" s="829" t="s">
        <v>397</v>
      </c>
      <c r="P102" s="799" t="s">
        <v>1</v>
      </c>
      <c r="Q102" s="149" t="s">
        <v>406</v>
      </c>
      <c r="R102" s="810" t="s">
        <v>205</v>
      </c>
      <c r="S102" s="840" t="s">
        <v>2</v>
      </c>
      <c r="T102" s="790" t="s">
        <v>1</v>
      </c>
      <c r="U102" s="829" t="s">
        <v>3</v>
      </c>
      <c r="V102" s="799" t="s">
        <v>1</v>
      </c>
      <c r="W102" s="829" t="s">
        <v>4</v>
      </c>
      <c r="X102" s="799" t="s">
        <v>1</v>
      </c>
      <c r="Y102" s="149" t="s">
        <v>537</v>
      </c>
      <c r="Z102" s="810" t="s">
        <v>205</v>
      </c>
    </row>
    <row r="103" spans="1:26" ht="16.5" thickTop="1" x14ac:dyDescent="0.25">
      <c r="A103" s="154" t="s">
        <v>8</v>
      </c>
      <c r="B103" s="772">
        <f>'AMA_UBS V Medeiros'!B7</f>
        <v>544</v>
      </c>
      <c r="C103" s="152">
        <f>'AMA_UBS V Medeiros'!G7</f>
        <v>507</v>
      </c>
      <c r="D103" s="174">
        <f t="shared" ref="D103:D109" si="153">C103/$B103</f>
        <v>0.93198529411764708</v>
      </c>
      <c r="E103" s="152">
        <f>'AMA_UBS V Medeiros'!I7</f>
        <v>437</v>
      </c>
      <c r="F103" s="174">
        <f t="shared" ref="F103:F109" si="154">E103/$B103</f>
        <v>0.8033088235294118</v>
      </c>
      <c r="G103" s="152">
        <f>'AMA_UBS V Medeiros'!K7</f>
        <v>534</v>
      </c>
      <c r="H103" s="174">
        <f t="shared" ref="H103:L109" si="155">G103/$B103</f>
        <v>0.98161764705882348</v>
      </c>
      <c r="I103" s="101">
        <f t="shared" ref="I103:I109" si="156">SUM(C103,E103,G103)</f>
        <v>1478</v>
      </c>
      <c r="J103" s="814">
        <f t="shared" ref="J103:J109" si="157">I103/($B103*3)</f>
        <v>0.90563725490196079</v>
      </c>
      <c r="K103" s="830">
        <f>'AMA_UBS V Medeiros'!O7</f>
        <v>498</v>
      </c>
      <c r="L103" s="794">
        <f t="shared" si="155"/>
        <v>0.9154411764705882</v>
      </c>
      <c r="M103" s="830">
        <f>'AMA_UBS V Medeiros'!Q7</f>
        <v>502</v>
      </c>
      <c r="N103" s="794">
        <f t="shared" ref="N103:N109" si="158">M103/$B103</f>
        <v>0.92279411764705888</v>
      </c>
      <c r="O103" s="830">
        <f>'AMA_UBS V Medeiros'!S7</f>
        <v>635</v>
      </c>
      <c r="P103" s="794">
        <f t="shared" ref="P103:P109" si="159">O103/$B103</f>
        <v>1.1672794117647058</v>
      </c>
      <c r="Q103" s="101">
        <f t="shared" ref="Q103:Q109" si="160">SUM(K103,M103,O103)</f>
        <v>1635</v>
      </c>
      <c r="R103" s="814">
        <f t="shared" ref="R103:R109" si="161">Q103/($B103*3)</f>
        <v>1.0018382352941178</v>
      </c>
      <c r="S103" s="830">
        <f>'AMA_UBS V Medeiros'!W7</f>
        <v>521</v>
      </c>
      <c r="T103" s="794">
        <f t="shared" ref="T103:T109" si="162">S103/$B103</f>
        <v>0.95772058823529416</v>
      </c>
      <c r="U103" s="830">
        <f>'AMA_UBS V Medeiros'!Y7</f>
        <v>470</v>
      </c>
      <c r="V103" s="794">
        <f t="shared" ref="V103:V109" si="163">U103/$B103</f>
        <v>0.86397058823529416</v>
      </c>
      <c r="W103" s="830">
        <f>'AMA_UBS V Medeiros'!AA7</f>
        <v>344</v>
      </c>
      <c r="X103" s="794">
        <f t="shared" ref="X103:X109" si="164">W103/$B103</f>
        <v>0.63235294117647056</v>
      </c>
      <c r="Y103" s="101">
        <f t="shared" ref="Y103:Y109" si="165">SUM(S103,U103,W103)</f>
        <v>1335</v>
      </c>
      <c r="Z103" s="814">
        <f t="shared" ref="Z103:Z109" si="166">Y103/($B103*3)</f>
        <v>0.81801470588235292</v>
      </c>
    </row>
    <row r="104" spans="1:26" x14ac:dyDescent="0.25">
      <c r="A104" s="154" t="s">
        <v>9</v>
      </c>
      <c r="B104" s="773">
        <f>'AMA_UBS V Medeiros'!B8</f>
        <v>1744</v>
      </c>
      <c r="C104" s="155">
        <f>'AMA_UBS V Medeiros'!G8</f>
        <v>1436</v>
      </c>
      <c r="D104" s="176">
        <f t="shared" si="153"/>
        <v>0.82339449541284404</v>
      </c>
      <c r="E104" s="155">
        <f>'AMA_UBS V Medeiros'!I8</f>
        <v>1842</v>
      </c>
      <c r="F104" s="176">
        <f t="shared" si="154"/>
        <v>1.0561926605504588</v>
      </c>
      <c r="G104" s="155">
        <f>'AMA_UBS V Medeiros'!K8</f>
        <v>1805</v>
      </c>
      <c r="H104" s="176">
        <f t="shared" si="155"/>
        <v>1.0349770642201834</v>
      </c>
      <c r="I104" s="157">
        <f t="shared" si="156"/>
        <v>5083</v>
      </c>
      <c r="J104" s="812">
        <f t="shared" si="157"/>
        <v>0.97152140672782872</v>
      </c>
      <c r="K104" s="831">
        <f>'AMA_UBS V Medeiros'!O8</f>
        <v>1509</v>
      </c>
      <c r="L104" s="792">
        <f t="shared" si="155"/>
        <v>0.86525229357798161</v>
      </c>
      <c r="M104" s="831">
        <f>'AMA_UBS V Medeiros'!Q8</f>
        <v>1659</v>
      </c>
      <c r="N104" s="792">
        <f t="shared" si="158"/>
        <v>0.95126146788990829</v>
      </c>
      <c r="O104" s="831">
        <f>'AMA_UBS V Medeiros'!S8</f>
        <v>2030</v>
      </c>
      <c r="P104" s="792">
        <f t="shared" si="159"/>
        <v>1.1639908256880733</v>
      </c>
      <c r="Q104" s="157">
        <f t="shared" si="160"/>
        <v>5198</v>
      </c>
      <c r="R104" s="812">
        <f t="shared" si="161"/>
        <v>0.99350152905198774</v>
      </c>
      <c r="S104" s="831">
        <f>'AMA_UBS V Medeiros'!W8</f>
        <v>1766</v>
      </c>
      <c r="T104" s="792">
        <f t="shared" si="162"/>
        <v>1.0126146788990826</v>
      </c>
      <c r="U104" s="831">
        <f>'AMA_UBS V Medeiros'!Y8</f>
        <v>1486</v>
      </c>
      <c r="V104" s="792">
        <f t="shared" si="163"/>
        <v>0.85206422018348627</v>
      </c>
      <c r="W104" s="831">
        <f>'AMA_UBS V Medeiros'!AA8</f>
        <v>1149</v>
      </c>
      <c r="X104" s="792">
        <f t="shared" si="164"/>
        <v>0.65883027522935778</v>
      </c>
      <c r="Y104" s="157">
        <f t="shared" si="165"/>
        <v>4401</v>
      </c>
      <c r="Z104" s="812">
        <f t="shared" si="166"/>
        <v>0.84116972477064222</v>
      </c>
    </row>
    <row r="105" spans="1:26" x14ac:dyDescent="0.25">
      <c r="A105" s="154" t="s">
        <v>10</v>
      </c>
      <c r="B105" s="773">
        <f>'AMA_UBS V Medeiros'!B9</f>
        <v>1052</v>
      </c>
      <c r="C105" s="155">
        <f>'AMA_UBS V Medeiros'!G9</f>
        <v>3296</v>
      </c>
      <c r="D105" s="176">
        <f t="shared" si="153"/>
        <v>3.1330798479087454</v>
      </c>
      <c r="E105" s="155">
        <f>'AMA_UBS V Medeiros'!I9</f>
        <v>2233</v>
      </c>
      <c r="F105" s="176">
        <f t="shared" si="154"/>
        <v>2.1226235741444865</v>
      </c>
      <c r="G105" s="155">
        <f>'AMA_UBS V Medeiros'!K9</f>
        <v>2359</v>
      </c>
      <c r="H105" s="176">
        <f t="shared" si="155"/>
        <v>2.2423954372623576</v>
      </c>
      <c r="I105" s="157">
        <f t="shared" si="156"/>
        <v>7888</v>
      </c>
      <c r="J105" s="812">
        <f t="shared" si="157"/>
        <v>2.49936628643853</v>
      </c>
      <c r="K105" s="831">
        <f>'AMA_UBS V Medeiros'!O9</f>
        <v>2522</v>
      </c>
      <c r="L105" s="792">
        <f t="shared" si="155"/>
        <v>2.3973384030418252</v>
      </c>
      <c r="M105" s="831">
        <f>'AMA_UBS V Medeiros'!Q9</f>
        <v>2179</v>
      </c>
      <c r="N105" s="792">
        <f t="shared" si="158"/>
        <v>2.0712927756653992</v>
      </c>
      <c r="O105" s="831">
        <f>'AMA_UBS V Medeiros'!S9</f>
        <v>2138</v>
      </c>
      <c r="P105" s="792">
        <f t="shared" si="159"/>
        <v>2.0323193916349811</v>
      </c>
      <c r="Q105" s="157">
        <f t="shared" si="160"/>
        <v>6839</v>
      </c>
      <c r="R105" s="812">
        <f t="shared" si="161"/>
        <v>2.166983523447402</v>
      </c>
      <c r="S105" s="831">
        <f>'AMA_UBS V Medeiros'!W9</f>
        <v>2460</v>
      </c>
      <c r="T105" s="792">
        <f t="shared" si="162"/>
        <v>2.338403041825095</v>
      </c>
      <c r="U105" s="831">
        <f>'AMA_UBS V Medeiros'!Y9</f>
        <v>2018</v>
      </c>
      <c r="V105" s="792">
        <f t="shared" si="163"/>
        <v>1.9182509505703422</v>
      </c>
      <c r="W105" s="831">
        <f>'AMA_UBS V Medeiros'!AA9</f>
        <v>1902</v>
      </c>
      <c r="X105" s="792">
        <f t="shared" si="164"/>
        <v>1.8079847908745248</v>
      </c>
      <c r="Y105" s="157">
        <f t="shared" si="165"/>
        <v>6380</v>
      </c>
      <c r="Z105" s="812">
        <f t="shared" si="166"/>
        <v>2.0215462610899873</v>
      </c>
    </row>
    <row r="106" spans="1:26" x14ac:dyDescent="0.25">
      <c r="A106" s="154" t="s">
        <v>11</v>
      </c>
      <c r="B106" s="773">
        <f>'AMA_UBS V Medeiros'!B10</f>
        <v>526</v>
      </c>
      <c r="C106" s="155">
        <f>'AMA_UBS V Medeiros'!G10</f>
        <v>1588</v>
      </c>
      <c r="D106" s="176">
        <f t="shared" si="153"/>
        <v>3.0190114068441063</v>
      </c>
      <c r="E106" s="155">
        <f>'AMA_UBS V Medeiros'!I10</f>
        <v>1435</v>
      </c>
      <c r="F106" s="176">
        <f t="shared" si="154"/>
        <v>2.7281368821292777</v>
      </c>
      <c r="G106" s="155">
        <f>'AMA_UBS V Medeiros'!K10</f>
        <v>1422</v>
      </c>
      <c r="H106" s="176">
        <f t="shared" si="155"/>
        <v>2.7034220532319391</v>
      </c>
      <c r="I106" s="157">
        <f t="shared" si="156"/>
        <v>4445</v>
      </c>
      <c r="J106" s="812">
        <f t="shared" si="157"/>
        <v>2.8168567807351077</v>
      </c>
      <c r="K106" s="831">
        <f>'AMA_UBS V Medeiros'!O10</f>
        <v>1534</v>
      </c>
      <c r="L106" s="792">
        <f t="shared" si="155"/>
        <v>2.9163498098859315</v>
      </c>
      <c r="M106" s="831">
        <f>'AMA_UBS V Medeiros'!Q10</f>
        <v>1029</v>
      </c>
      <c r="N106" s="792">
        <f t="shared" si="158"/>
        <v>1.956273764258555</v>
      </c>
      <c r="O106" s="831">
        <f>'AMA_UBS V Medeiros'!S10</f>
        <v>1251</v>
      </c>
      <c r="P106" s="792">
        <f t="shared" si="159"/>
        <v>2.3783269961977185</v>
      </c>
      <c r="Q106" s="157">
        <f t="shared" si="160"/>
        <v>3814</v>
      </c>
      <c r="R106" s="812">
        <f t="shared" si="161"/>
        <v>2.416983523447402</v>
      </c>
      <c r="S106" s="831">
        <f>'AMA_UBS V Medeiros'!W10</f>
        <v>1260</v>
      </c>
      <c r="T106" s="792">
        <f t="shared" si="162"/>
        <v>2.3954372623574143</v>
      </c>
      <c r="U106" s="831">
        <f>'AMA_UBS V Medeiros'!Y10</f>
        <v>1154</v>
      </c>
      <c r="V106" s="792">
        <f t="shared" si="163"/>
        <v>2.1939163498098861</v>
      </c>
      <c r="W106" s="831">
        <f>'AMA_UBS V Medeiros'!AA10</f>
        <v>1063</v>
      </c>
      <c r="X106" s="792">
        <f t="shared" si="164"/>
        <v>2.0209125475285172</v>
      </c>
      <c r="Y106" s="157">
        <f t="shared" si="165"/>
        <v>3477</v>
      </c>
      <c r="Z106" s="812">
        <f t="shared" si="166"/>
        <v>2.2034220532319391</v>
      </c>
    </row>
    <row r="107" spans="1:26" x14ac:dyDescent="0.25">
      <c r="A107" s="154" t="s">
        <v>12</v>
      </c>
      <c r="B107" s="773">
        <f>'AMA_UBS V Medeiros'!B11</f>
        <v>250</v>
      </c>
      <c r="C107" s="155">
        <f>'AMA_UBS V Medeiros'!G11</f>
        <v>438</v>
      </c>
      <c r="D107" s="176">
        <f t="shared" si="153"/>
        <v>1.752</v>
      </c>
      <c r="E107" s="155">
        <f>'AMA_UBS V Medeiros'!I11</f>
        <v>353</v>
      </c>
      <c r="F107" s="176">
        <f t="shared" si="154"/>
        <v>1.4119999999999999</v>
      </c>
      <c r="G107" s="155">
        <f>'AMA_UBS V Medeiros'!K11</f>
        <v>438</v>
      </c>
      <c r="H107" s="176">
        <f t="shared" si="155"/>
        <v>1.752</v>
      </c>
      <c r="I107" s="157">
        <f t="shared" si="156"/>
        <v>1229</v>
      </c>
      <c r="J107" s="812">
        <f t="shared" si="157"/>
        <v>1.6386666666666667</v>
      </c>
      <c r="K107" s="831">
        <f>'AMA_UBS V Medeiros'!O11</f>
        <v>393</v>
      </c>
      <c r="L107" s="792">
        <f t="shared" si="155"/>
        <v>1.5720000000000001</v>
      </c>
      <c r="M107" s="831">
        <f>'AMA_UBS V Medeiros'!Q11</f>
        <v>329</v>
      </c>
      <c r="N107" s="792">
        <f t="shared" si="158"/>
        <v>1.3160000000000001</v>
      </c>
      <c r="O107" s="831">
        <f>'AMA_UBS V Medeiros'!S11</f>
        <v>448</v>
      </c>
      <c r="P107" s="792">
        <f t="shared" si="159"/>
        <v>1.792</v>
      </c>
      <c r="Q107" s="157">
        <f t="shared" si="160"/>
        <v>1170</v>
      </c>
      <c r="R107" s="812">
        <f t="shared" si="161"/>
        <v>1.56</v>
      </c>
      <c r="S107" s="831">
        <f>'AMA_UBS V Medeiros'!W11</f>
        <v>81</v>
      </c>
      <c r="T107" s="792">
        <f t="shared" si="162"/>
        <v>0.32400000000000001</v>
      </c>
      <c r="U107" s="831">
        <f>'AMA_UBS V Medeiros'!Y11</f>
        <v>255</v>
      </c>
      <c r="V107" s="792">
        <f t="shared" si="163"/>
        <v>1.02</v>
      </c>
      <c r="W107" s="831">
        <f>'AMA_UBS V Medeiros'!AA11</f>
        <v>333</v>
      </c>
      <c r="X107" s="792">
        <f t="shared" si="164"/>
        <v>1.3320000000000001</v>
      </c>
      <c r="Y107" s="157">
        <f t="shared" si="165"/>
        <v>669</v>
      </c>
      <c r="Z107" s="812">
        <f t="shared" si="166"/>
        <v>0.89200000000000002</v>
      </c>
    </row>
    <row r="108" spans="1:26" ht="16.5" thickBot="1" x14ac:dyDescent="0.3">
      <c r="A108" s="160" t="s">
        <v>13</v>
      </c>
      <c r="B108" s="774">
        <f>'AMA_UBS V Medeiros'!B12</f>
        <v>789</v>
      </c>
      <c r="C108" s="161">
        <f>'AMA_UBS V Medeiros'!G12</f>
        <v>754</v>
      </c>
      <c r="D108" s="186">
        <f t="shared" si="153"/>
        <v>0.95564005069708491</v>
      </c>
      <c r="E108" s="161">
        <f>'AMA_UBS V Medeiros'!I12</f>
        <v>563</v>
      </c>
      <c r="F108" s="186">
        <f t="shared" si="154"/>
        <v>0.71356147021546257</v>
      </c>
      <c r="G108" s="161">
        <f>'AMA_UBS V Medeiros'!K12</f>
        <v>701</v>
      </c>
      <c r="H108" s="186">
        <f t="shared" si="155"/>
        <v>0.88846641318124209</v>
      </c>
      <c r="I108" s="163">
        <f t="shared" si="156"/>
        <v>2018</v>
      </c>
      <c r="J108" s="813">
        <f t="shared" si="157"/>
        <v>0.85255597803126315</v>
      </c>
      <c r="K108" s="832">
        <f>'AMA_UBS V Medeiros'!O12</f>
        <v>545</v>
      </c>
      <c r="L108" s="793">
        <f t="shared" si="155"/>
        <v>0.69074778200253484</v>
      </c>
      <c r="M108" s="832">
        <f>'AMA_UBS V Medeiros'!Q12</f>
        <v>487</v>
      </c>
      <c r="N108" s="793">
        <f t="shared" si="158"/>
        <v>0.61723700887198985</v>
      </c>
      <c r="O108" s="832">
        <f>'AMA_UBS V Medeiros'!S12</f>
        <v>588</v>
      </c>
      <c r="P108" s="793">
        <f t="shared" si="159"/>
        <v>0.74524714828897343</v>
      </c>
      <c r="Q108" s="163">
        <f t="shared" si="160"/>
        <v>1620</v>
      </c>
      <c r="R108" s="813">
        <f t="shared" si="161"/>
        <v>0.68441064638783267</v>
      </c>
      <c r="S108" s="832">
        <f>'AMA_UBS V Medeiros'!W12</f>
        <v>525</v>
      </c>
      <c r="T108" s="793">
        <f t="shared" si="162"/>
        <v>0.66539923954372626</v>
      </c>
      <c r="U108" s="832">
        <f>'AMA_UBS V Medeiros'!Y12</f>
        <v>521</v>
      </c>
      <c r="V108" s="793">
        <f t="shared" si="163"/>
        <v>0.66032953105196446</v>
      </c>
      <c r="W108" s="832">
        <f>'AMA_UBS V Medeiros'!AA12</f>
        <v>314</v>
      </c>
      <c r="X108" s="793">
        <f t="shared" si="164"/>
        <v>0.39797211660329529</v>
      </c>
      <c r="Y108" s="163">
        <f t="shared" si="165"/>
        <v>1360</v>
      </c>
      <c r="Z108" s="813">
        <f t="shared" si="166"/>
        <v>0.57456696239966198</v>
      </c>
    </row>
    <row r="109" spans="1:26" ht="16.5" thickBot="1" x14ac:dyDescent="0.3">
      <c r="A109" s="164" t="s">
        <v>322</v>
      </c>
      <c r="B109" s="847">
        <f>SUM(B103:B108)</f>
        <v>4905</v>
      </c>
      <c r="C109" s="166">
        <f>SUM(C103:C108)</f>
        <v>8019</v>
      </c>
      <c r="D109" s="844">
        <f t="shared" si="153"/>
        <v>1.6348623853211008</v>
      </c>
      <c r="E109" s="166">
        <f>SUM(E103:E108)</f>
        <v>6863</v>
      </c>
      <c r="F109" s="844">
        <f t="shared" si="154"/>
        <v>1.399184505606524</v>
      </c>
      <c r="G109" s="166">
        <f>SUM(G103:G108)</f>
        <v>7259</v>
      </c>
      <c r="H109" s="844">
        <f t="shared" si="155"/>
        <v>1.4799184505606524</v>
      </c>
      <c r="I109" s="106">
        <f t="shared" si="156"/>
        <v>22141</v>
      </c>
      <c r="J109" s="846">
        <f t="shared" si="157"/>
        <v>1.5046551138294257</v>
      </c>
      <c r="K109" s="825">
        <f>SUM(K103:K108)</f>
        <v>7001</v>
      </c>
      <c r="L109" s="845">
        <f t="shared" si="155"/>
        <v>1.4273190621814476</v>
      </c>
      <c r="M109" s="825">
        <f t="shared" ref="M109" si="167">SUM(M103:M108)</f>
        <v>6185</v>
      </c>
      <c r="N109" s="845">
        <f t="shared" si="158"/>
        <v>1.2609582059123343</v>
      </c>
      <c r="O109" s="825">
        <f t="shared" ref="O109" si="168">SUM(O103:O108)</f>
        <v>7090</v>
      </c>
      <c r="P109" s="845">
        <f t="shared" si="159"/>
        <v>1.4454638124362895</v>
      </c>
      <c r="Q109" s="106">
        <f t="shared" si="160"/>
        <v>20276</v>
      </c>
      <c r="R109" s="846">
        <f t="shared" si="161"/>
        <v>1.3779136935100238</v>
      </c>
      <c r="S109" s="825">
        <f>SUM(S103:S108)</f>
        <v>6613</v>
      </c>
      <c r="T109" s="1039">
        <f t="shared" si="162"/>
        <v>1.3482161060142712</v>
      </c>
      <c r="U109" s="825">
        <f t="shared" ref="U109" si="169">SUM(U103:U108)</f>
        <v>5904</v>
      </c>
      <c r="V109" s="1039">
        <f t="shared" si="163"/>
        <v>1.2036697247706423</v>
      </c>
      <c r="W109" s="825">
        <f t="shared" ref="W109" si="170">SUM(W103:W108)</f>
        <v>5105</v>
      </c>
      <c r="X109" s="1039">
        <f t="shared" si="164"/>
        <v>1.0407747196738022</v>
      </c>
      <c r="Y109" s="106">
        <f t="shared" si="165"/>
        <v>17622</v>
      </c>
      <c r="Z109" s="1040">
        <f t="shared" si="166"/>
        <v>1.1975535168195719</v>
      </c>
    </row>
    <row r="111" spans="1:26" x14ac:dyDescent="0.25">
      <c r="A111" s="1427" t="s">
        <v>531</v>
      </c>
      <c r="B111" s="1428"/>
      <c r="C111" s="1428"/>
      <c r="D111" s="1428"/>
      <c r="E111" s="1428"/>
      <c r="F111" s="1428"/>
      <c r="G111" s="1428"/>
      <c r="H111" s="1428"/>
      <c r="I111" s="1428"/>
      <c r="J111" s="1428"/>
      <c r="K111" s="1428"/>
      <c r="L111" s="1428"/>
      <c r="M111" s="1428"/>
      <c r="N111" s="1428"/>
      <c r="O111" s="1428"/>
      <c r="P111" s="1428"/>
      <c r="Q111" s="1428"/>
      <c r="R111" s="1428"/>
      <c r="S111" s="1428"/>
      <c r="T111" s="1428"/>
      <c r="U111" s="1428"/>
      <c r="V111" s="1428"/>
      <c r="W111" s="1428"/>
      <c r="X111" s="1428"/>
      <c r="Y111" s="1428"/>
      <c r="Z111" s="1428"/>
    </row>
    <row r="112" spans="1:26" ht="36.75" thickBot="1" x14ac:dyDescent="0.3">
      <c r="A112" s="144" t="s">
        <v>14</v>
      </c>
      <c r="B112" s="771" t="s">
        <v>15</v>
      </c>
      <c r="C112" s="346" t="s">
        <v>392</v>
      </c>
      <c r="D112" s="347" t="s">
        <v>1</v>
      </c>
      <c r="E112" s="346" t="s">
        <v>393</v>
      </c>
      <c r="F112" s="347" t="s">
        <v>1</v>
      </c>
      <c r="G112" s="346" t="s">
        <v>394</v>
      </c>
      <c r="H112" s="347" t="s">
        <v>1</v>
      </c>
      <c r="I112" s="149" t="s">
        <v>404</v>
      </c>
      <c r="J112" s="810" t="s">
        <v>205</v>
      </c>
      <c r="K112" s="840" t="s">
        <v>395</v>
      </c>
      <c r="L112" s="790" t="s">
        <v>1</v>
      </c>
      <c r="M112" s="829" t="s">
        <v>396</v>
      </c>
      <c r="N112" s="799" t="s">
        <v>1</v>
      </c>
      <c r="O112" s="829" t="s">
        <v>397</v>
      </c>
      <c r="P112" s="799" t="s">
        <v>1</v>
      </c>
      <c r="Q112" s="149" t="s">
        <v>406</v>
      </c>
      <c r="R112" s="810" t="s">
        <v>205</v>
      </c>
      <c r="S112" s="840" t="s">
        <v>2</v>
      </c>
      <c r="T112" s="790" t="s">
        <v>1</v>
      </c>
      <c r="U112" s="829" t="s">
        <v>3</v>
      </c>
      <c r="V112" s="799" t="s">
        <v>1</v>
      </c>
      <c r="W112" s="829" t="s">
        <v>4</v>
      </c>
      <c r="X112" s="799" t="s">
        <v>1</v>
      </c>
      <c r="Y112" s="149" t="s">
        <v>537</v>
      </c>
      <c r="Z112" s="810" t="s">
        <v>205</v>
      </c>
    </row>
    <row r="113" spans="1:26" ht="16.5" thickTop="1" x14ac:dyDescent="0.25">
      <c r="A113" s="154" t="s">
        <v>8</v>
      </c>
      <c r="B113" s="772">
        <f>'UBS Izolina Mazzei'!B7</f>
        <v>528</v>
      </c>
      <c r="C113" s="152">
        <f>'UBS Izolina Mazzei'!G7</f>
        <v>600</v>
      </c>
      <c r="D113" s="174">
        <f t="shared" ref="D113:D121" si="171">C113/$B113</f>
        <v>1.1363636363636365</v>
      </c>
      <c r="E113" s="152">
        <f>'UBS Izolina Mazzei'!I7</f>
        <v>628</v>
      </c>
      <c r="F113" s="174">
        <f t="shared" ref="F113:F121" si="172">E113/$B113</f>
        <v>1.1893939393939394</v>
      </c>
      <c r="G113" s="152">
        <f>'UBS Izolina Mazzei'!K7</f>
        <v>961</v>
      </c>
      <c r="H113" s="174">
        <f t="shared" ref="H113:L121" si="173">G113/$B113</f>
        <v>1.8200757575757576</v>
      </c>
      <c r="I113" s="101">
        <f t="shared" ref="I113:I121" si="174">SUM(C113,E113,G113)</f>
        <v>2189</v>
      </c>
      <c r="J113" s="814">
        <f t="shared" ref="J113:J121" si="175">I113/($B113*3)</f>
        <v>1.3819444444444444</v>
      </c>
      <c r="K113" s="830">
        <f>'UBS Izolina Mazzei'!O7</f>
        <v>787</v>
      </c>
      <c r="L113" s="794">
        <f t="shared" si="173"/>
        <v>1.490530303030303</v>
      </c>
      <c r="M113" s="830">
        <f>'UBS Izolina Mazzei'!Q7</f>
        <v>408</v>
      </c>
      <c r="N113" s="794">
        <f t="shared" ref="N113:N121" si="176">M113/$B113</f>
        <v>0.77272727272727271</v>
      </c>
      <c r="O113" s="830">
        <f>'UBS Izolina Mazzei'!S7</f>
        <v>939</v>
      </c>
      <c r="P113" s="794">
        <f t="shared" ref="P113:P121" si="177">O113/$B113</f>
        <v>1.7784090909090908</v>
      </c>
      <c r="Q113" s="101">
        <f t="shared" ref="Q113:Q121" si="178">SUM(K113,M113,O113)</f>
        <v>2134</v>
      </c>
      <c r="R113" s="814">
        <f t="shared" ref="R113:R121" si="179">Q113/($B113*3)</f>
        <v>1.3472222222222223</v>
      </c>
      <c r="S113" s="830">
        <f>'UBS Izolina Mazzei'!W7</f>
        <v>702</v>
      </c>
      <c r="T113" s="794">
        <f t="shared" ref="T113:T121" si="180">S113/$B113</f>
        <v>1.3295454545454546</v>
      </c>
      <c r="U113" s="830">
        <f>'UBS Izolina Mazzei'!Y7</f>
        <v>761</v>
      </c>
      <c r="V113" s="794">
        <f t="shared" ref="V113:V121" si="181">U113/$B113</f>
        <v>1.4412878787878789</v>
      </c>
      <c r="W113" s="830">
        <f>'UBS Izolina Mazzei'!AA7</f>
        <v>719</v>
      </c>
      <c r="X113" s="794">
        <f t="shared" ref="X113:X121" si="182">W113/$B113</f>
        <v>1.3617424242424243</v>
      </c>
      <c r="Y113" s="101">
        <f t="shared" ref="Y113:Y121" si="183">SUM(S113,U113,W113)</f>
        <v>2182</v>
      </c>
      <c r="Z113" s="814">
        <f t="shared" ref="Z113:Z121" si="184">Y113/($B113*3)</f>
        <v>1.3775252525252526</v>
      </c>
    </row>
    <row r="114" spans="1:26" x14ac:dyDescent="0.25">
      <c r="A114" s="154" t="s">
        <v>9</v>
      </c>
      <c r="B114" s="773">
        <f>'UBS Izolina Mazzei'!B8</f>
        <v>1408</v>
      </c>
      <c r="C114" s="155">
        <f>'UBS Izolina Mazzei'!G8</f>
        <v>2268</v>
      </c>
      <c r="D114" s="176">
        <f t="shared" si="171"/>
        <v>1.6107954545454546</v>
      </c>
      <c r="E114" s="155">
        <f>'UBS Izolina Mazzei'!I8</f>
        <v>2622</v>
      </c>
      <c r="F114" s="176">
        <f t="shared" si="172"/>
        <v>1.8622159090909092</v>
      </c>
      <c r="G114" s="155">
        <f>'UBS Izolina Mazzei'!K8</f>
        <v>4180</v>
      </c>
      <c r="H114" s="176">
        <f t="shared" si="173"/>
        <v>2.96875</v>
      </c>
      <c r="I114" s="157">
        <f t="shared" si="174"/>
        <v>9070</v>
      </c>
      <c r="J114" s="812">
        <f t="shared" si="175"/>
        <v>2.1472537878787881</v>
      </c>
      <c r="K114" s="831">
        <f>'UBS Izolina Mazzei'!O8</f>
        <v>2714</v>
      </c>
      <c r="L114" s="792">
        <f t="shared" si="173"/>
        <v>1.9275568181818181</v>
      </c>
      <c r="M114" s="831">
        <f>'UBS Izolina Mazzei'!Q8</f>
        <v>782</v>
      </c>
      <c r="N114" s="792">
        <f t="shared" si="176"/>
        <v>0.55539772727272729</v>
      </c>
      <c r="O114" s="831">
        <f>'UBS Izolina Mazzei'!S8</f>
        <v>3555</v>
      </c>
      <c r="P114" s="792">
        <f t="shared" si="177"/>
        <v>2.5248579545454546</v>
      </c>
      <c r="Q114" s="157">
        <f t="shared" si="178"/>
        <v>7051</v>
      </c>
      <c r="R114" s="812">
        <f t="shared" si="179"/>
        <v>1.6692708333333333</v>
      </c>
      <c r="S114" s="831">
        <f>'UBS Izolina Mazzei'!W8</f>
        <v>2354</v>
      </c>
      <c r="T114" s="792">
        <f t="shared" si="180"/>
        <v>1.671875</v>
      </c>
      <c r="U114" s="831">
        <f>'UBS Izolina Mazzei'!Y8</f>
        <v>2707</v>
      </c>
      <c r="V114" s="792">
        <f t="shared" si="181"/>
        <v>1.9225852272727273</v>
      </c>
      <c r="W114" s="831">
        <f>'UBS Izolina Mazzei'!AA8</f>
        <v>2935</v>
      </c>
      <c r="X114" s="792">
        <f t="shared" si="182"/>
        <v>2.0845170454545454</v>
      </c>
      <c r="Y114" s="157">
        <f t="shared" si="183"/>
        <v>7996</v>
      </c>
      <c r="Z114" s="812">
        <f t="shared" si="184"/>
        <v>1.8929924242424243</v>
      </c>
    </row>
    <row r="115" spans="1:26" x14ac:dyDescent="0.25">
      <c r="A115" s="154" t="s">
        <v>10</v>
      </c>
      <c r="B115" s="773">
        <f>'UBS Izolina Mazzei'!B9</f>
        <v>789</v>
      </c>
      <c r="C115" s="155">
        <f>'UBS Izolina Mazzei'!G9</f>
        <v>919</v>
      </c>
      <c r="D115" s="176">
        <f t="shared" si="171"/>
        <v>1.164765525982256</v>
      </c>
      <c r="E115" s="155">
        <f>'UBS Izolina Mazzei'!I9</f>
        <v>796</v>
      </c>
      <c r="F115" s="176">
        <f t="shared" si="172"/>
        <v>1.0088719898605829</v>
      </c>
      <c r="G115" s="155">
        <f>'UBS Izolina Mazzei'!K9</f>
        <v>1016</v>
      </c>
      <c r="H115" s="176">
        <f t="shared" si="173"/>
        <v>1.2877059569074778</v>
      </c>
      <c r="I115" s="157">
        <f t="shared" si="174"/>
        <v>2731</v>
      </c>
      <c r="J115" s="812">
        <f t="shared" si="175"/>
        <v>1.1537811575834389</v>
      </c>
      <c r="K115" s="831">
        <f>'UBS Izolina Mazzei'!O9</f>
        <v>918</v>
      </c>
      <c r="L115" s="792">
        <f t="shared" si="173"/>
        <v>1.1634980988593155</v>
      </c>
      <c r="M115" s="831">
        <f>'UBS Izolina Mazzei'!Q9</f>
        <v>858</v>
      </c>
      <c r="N115" s="792">
        <f t="shared" si="176"/>
        <v>1.0874524714828897</v>
      </c>
      <c r="O115" s="831">
        <f>'UBS Izolina Mazzei'!S9</f>
        <v>1142</v>
      </c>
      <c r="P115" s="792">
        <f t="shared" si="177"/>
        <v>1.4474017743979721</v>
      </c>
      <c r="Q115" s="157">
        <f t="shared" si="178"/>
        <v>2918</v>
      </c>
      <c r="R115" s="812">
        <f t="shared" si="179"/>
        <v>1.2327841149133925</v>
      </c>
      <c r="S115" s="831">
        <f>'UBS Izolina Mazzei'!W9</f>
        <v>1033</v>
      </c>
      <c r="T115" s="792">
        <f t="shared" si="180"/>
        <v>1.3092522179974651</v>
      </c>
      <c r="U115" s="831">
        <f>'UBS Izolina Mazzei'!Y9</f>
        <v>958</v>
      </c>
      <c r="V115" s="792">
        <f t="shared" si="181"/>
        <v>1.2141951837769329</v>
      </c>
      <c r="W115" s="831">
        <f>'UBS Izolina Mazzei'!AA9</f>
        <v>837</v>
      </c>
      <c r="X115" s="792">
        <f t="shared" si="182"/>
        <v>1.0608365019011408</v>
      </c>
      <c r="Y115" s="157">
        <f t="shared" si="183"/>
        <v>2828</v>
      </c>
      <c r="Z115" s="812">
        <f t="shared" si="184"/>
        <v>1.1947613012251797</v>
      </c>
    </row>
    <row r="116" spans="1:26" x14ac:dyDescent="0.25">
      <c r="A116" s="154" t="s">
        <v>42</v>
      </c>
      <c r="B116" s="773">
        <f>'UBS Izolina Mazzei'!B10</f>
        <v>526</v>
      </c>
      <c r="C116" s="155">
        <f>'UBS Izolina Mazzei'!G10</f>
        <v>559</v>
      </c>
      <c r="D116" s="176">
        <f t="shared" si="171"/>
        <v>1.0627376425855513</v>
      </c>
      <c r="E116" s="155">
        <f>'UBS Izolina Mazzei'!I10</f>
        <v>429</v>
      </c>
      <c r="F116" s="176">
        <f t="shared" si="172"/>
        <v>0.81558935361216733</v>
      </c>
      <c r="G116" s="155">
        <f>'UBS Izolina Mazzei'!K10</f>
        <v>543</v>
      </c>
      <c r="H116" s="176">
        <f t="shared" si="173"/>
        <v>1.0323193916349811</v>
      </c>
      <c r="I116" s="157">
        <f t="shared" si="174"/>
        <v>1531</v>
      </c>
      <c r="J116" s="812">
        <f t="shared" si="175"/>
        <v>0.97021546261089986</v>
      </c>
      <c r="K116" s="831">
        <f>'UBS Izolina Mazzei'!O10</f>
        <v>488</v>
      </c>
      <c r="L116" s="792">
        <f t="shared" si="173"/>
        <v>0.92775665399239549</v>
      </c>
      <c r="M116" s="831">
        <f>'UBS Izolina Mazzei'!Q10</f>
        <v>188</v>
      </c>
      <c r="N116" s="792">
        <f t="shared" si="176"/>
        <v>0.35741444866920152</v>
      </c>
      <c r="O116" s="831">
        <f>'UBS Izolina Mazzei'!S10</f>
        <v>486</v>
      </c>
      <c r="P116" s="792">
        <f t="shared" si="177"/>
        <v>0.92395437262357416</v>
      </c>
      <c r="Q116" s="157">
        <f t="shared" si="178"/>
        <v>1162</v>
      </c>
      <c r="R116" s="812">
        <f t="shared" si="179"/>
        <v>0.73637515842839041</v>
      </c>
      <c r="S116" s="831">
        <f>'UBS Izolina Mazzei'!W10</f>
        <v>420</v>
      </c>
      <c r="T116" s="792">
        <f t="shared" si="180"/>
        <v>0.79847908745247154</v>
      </c>
      <c r="U116" s="831">
        <f>'UBS Izolina Mazzei'!Y10</f>
        <v>499</v>
      </c>
      <c r="V116" s="792">
        <f t="shared" si="181"/>
        <v>0.9486692015209125</v>
      </c>
      <c r="W116" s="831">
        <f>'UBS Izolina Mazzei'!AA10</f>
        <v>428</v>
      </c>
      <c r="X116" s="792">
        <f t="shared" si="182"/>
        <v>0.81368821292775662</v>
      </c>
      <c r="Y116" s="157">
        <f t="shared" si="183"/>
        <v>1347</v>
      </c>
      <c r="Z116" s="812">
        <f t="shared" si="184"/>
        <v>0.85361216730038025</v>
      </c>
    </row>
    <row r="117" spans="1:26" x14ac:dyDescent="0.25">
      <c r="A117" s="292" t="s">
        <v>194</v>
      </c>
      <c r="B117" s="776">
        <f>'UBS Izolina Mazzei'!B11</f>
        <v>140</v>
      </c>
      <c r="C117" s="172">
        <f>'UBS Izolina Mazzei'!G11</f>
        <v>149</v>
      </c>
      <c r="D117" s="261">
        <f t="shared" si="171"/>
        <v>1.0642857142857143</v>
      </c>
      <c r="E117" s="172">
        <f>'UBS Izolina Mazzei'!I11</f>
        <v>100</v>
      </c>
      <c r="F117" s="261">
        <f t="shared" si="172"/>
        <v>0.7142857142857143</v>
      </c>
      <c r="G117" s="172">
        <f>'UBS Izolina Mazzei'!K11</f>
        <v>134</v>
      </c>
      <c r="H117" s="261">
        <f t="shared" si="173"/>
        <v>0.95714285714285718</v>
      </c>
      <c r="I117" s="201">
        <f t="shared" si="174"/>
        <v>383</v>
      </c>
      <c r="J117" s="815">
        <f t="shared" si="175"/>
        <v>0.91190476190476188</v>
      </c>
      <c r="K117" s="834">
        <f>'UBS Izolina Mazzei'!O11</f>
        <v>120</v>
      </c>
      <c r="L117" s="795">
        <f t="shared" si="173"/>
        <v>0.8571428571428571</v>
      </c>
      <c r="M117" s="834">
        <f>'UBS Izolina Mazzei'!Q11</f>
        <v>0</v>
      </c>
      <c r="N117" s="795">
        <f t="shared" si="176"/>
        <v>0</v>
      </c>
      <c r="O117" s="834">
        <f>'UBS Izolina Mazzei'!S11</f>
        <v>142</v>
      </c>
      <c r="P117" s="795">
        <f t="shared" si="177"/>
        <v>1.0142857142857142</v>
      </c>
      <c r="Q117" s="201">
        <f t="shared" si="178"/>
        <v>262</v>
      </c>
      <c r="R117" s="815">
        <f t="shared" si="179"/>
        <v>0.62380952380952381</v>
      </c>
      <c r="S117" s="834">
        <f>'UBS Izolina Mazzei'!W11</f>
        <v>132</v>
      </c>
      <c r="T117" s="795">
        <f t="shared" si="180"/>
        <v>0.94285714285714284</v>
      </c>
      <c r="U117" s="834">
        <f>'UBS Izolina Mazzei'!Y11</f>
        <v>80</v>
      </c>
      <c r="V117" s="795">
        <f t="shared" si="181"/>
        <v>0.5714285714285714</v>
      </c>
      <c r="W117" s="834">
        <f>'UBS Izolina Mazzei'!AA11</f>
        <v>87</v>
      </c>
      <c r="X117" s="795">
        <f t="shared" si="182"/>
        <v>0.62142857142857144</v>
      </c>
      <c r="Y117" s="201">
        <f t="shared" si="183"/>
        <v>299</v>
      </c>
      <c r="Z117" s="815">
        <f t="shared" si="184"/>
        <v>0.71190476190476193</v>
      </c>
    </row>
    <row r="118" spans="1:26" x14ac:dyDescent="0.25">
      <c r="A118" s="293" t="s">
        <v>13</v>
      </c>
      <c r="B118" s="777">
        <f>'UBS Izolina Mazzei'!B12</f>
        <v>526</v>
      </c>
      <c r="C118" s="295">
        <f>'UBS Izolina Mazzei'!G12</f>
        <v>577</v>
      </c>
      <c r="D118" s="296">
        <f t="shared" si="171"/>
        <v>1.0969581749049431</v>
      </c>
      <c r="E118" s="295">
        <f>'UBS Izolina Mazzei'!I12</f>
        <v>438</v>
      </c>
      <c r="F118" s="296">
        <f t="shared" si="172"/>
        <v>0.83269961977186313</v>
      </c>
      <c r="G118" s="295">
        <f>'UBS Izolina Mazzei'!K12</f>
        <v>570</v>
      </c>
      <c r="H118" s="296">
        <f t="shared" si="173"/>
        <v>1.0836501901140685</v>
      </c>
      <c r="I118" s="297">
        <f t="shared" si="174"/>
        <v>1585</v>
      </c>
      <c r="J118" s="816">
        <f t="shared" si="175"/>
        <v>1.0044359949302915</v>
      </c>
      <c r="K118" s="835">
        <f>'UBS Izolina Mazzei'!O12</f>
        <v>489</v>
      </c>
      <c r="L118" s="796">
        <f t="shared" si="173"/>
        <v>0.92965779467680609</v>
      </c>
      <c r="M118" s="835">
        <f>'UBS Izolina Mazzei'!Q12</f>
        <v>503</v>
      </c>
      <c r="N118" s="796">
        <f t="shared" si="176"/>
        <v>0.95627376425855515</v>
      </c>
      <c r="O118" s="835">
        <f>'UBS Izolina Mazzei'!S12</f>
        <v>662</v>
      </c>
      <c r="P118" s="796">
        <f t="shared" si="177"/>
        <v>1.2585551330798479</v>
      </c>
      <c r="Q118" s="297">
        <f t="shared" si="178"/>
        <v>1654</v>
      </c>
      <c r="R118" s="816">
        <f t="shared" si="179"/>
        <v>1.0481622306717364</v>
      </c>
      <c r="S118" s="835">
        <f>'UBS Izolina Mazzei'!W12</f>
        <v>290</v>
      </c>
      <c r="T118" s="796">
        <f t="shared" si="180"/>
        <v>0.5513307984790875</v>
      </c>
      <c r="U118" s="835">
        <f>'UBS Izolina Mazzei'!Y12</f>
        <v>432</v>
      </c>
      <c r="V118" s="796">
        <f t="shared" si="181"/>
        <v>0.82129277566539927</v>
      </c>
      <c r="W118" s="835">
        <f>'UBS Izolina Mazzei'!AA12</f>
        <v>438</v>
      </c>
      <c r="X118" s="796">
        <f t="shared" si="182"/>
        <v>0.83269961977186313</v>
      </c>
      <c r="Y118" s="297">
        <f t="shared" si="183"/>
        <v>1160</v>
      </c>
      <c r="Z118" s="816">
        <f t="shared" si="184"/>
        <v>0.73510773130544993</v>
      </c>
    </row>
    <row r="119" spans="1:26" x14ac:dyDescent="0.25">
      <c r="A119" s="154" t="s">
        <v>444</v>
      </c>
      <c r="B119" s="777">
        <f>'UBS Izolina Mazzei'!B13</f>
        <v>132</v>
      </c>
      <c r="C119" s="295">
        <f>'UBS Izolina Mazzei'!G13</f>
        <v>0</v>
      </c>
      <c r="D119" s="296">
        <f t="shared" ref="D119:D120" si="185">C119/$B119</f>
        <v>0</v>
      </c>
      <c r="E119" s="295">
        <f>'UBS Izolina Mazzei'!I13</f>
        <v>115</v>
      </c>
      <c r="F119" s="296">
        <f t="shared" ref="F119:F120" si="186">E119/$B119</f>
        <v>0.87121212121212122</v>
      </c>
      <c r="G119" s="295">
        <f>'UBS Izolina Mazzei'!K13</f>
        <v>182</v>
      </c>
      <c r="H119" s="296">
        <f t="shared" ref="H119:H120" si="187">G119/$B119</f>
        <v>1.3787878787878789</v>
      </c>
      <c r="I119" s="297">
        <f t="shared" ref="I119:I120" si="188">SUM(C119,E119,G119)</f>
        <v>297</v>
      </c>
      <c r="J119" s="816">
        <f t="shared" ref="J119:J120" si="189">I119/($B119*3)</f>
        <v>0.75</v>
      </c>
      <c r="K119" s="835">
        <f>'UBS Izolina Mazzei'!O13</f>
        <v>139</v>
      </c>
      <c r="L119" s="796">
        <f t="shared" ref="L119:L120" si="190">K119/$B119</f>
        <v>1.053030303030303</v>
      </c>
      <c r="M119" s="835">
        <f>'UBS Izolina Mazzei'!Q13</f>
        <v>127</v>
      </c>
      <c r="N119" s="796">
        <f t="shared" ref="N119:N120" si="191">M119/$B119</f>
        <v>0.96212121212121215</v>
      </c>
      <c r="O119" s="835">
        <f>'UBS Izolina Mazzei'!S13</f>
        <v>167</v>
      </c>
      <c r="P119" s="796">
        <f t="shared" ref="P119:P120" si="192">O119/$B119</f>
        <v>1.2651515151515151</v>
      </c>
      <c r="Q119" s="297">
        <f t="shared" ref="Q119:Q120" si="193">SUM(K119,M119,O119)</f>
        <v>433</v>
      </c>
      <c r="R119" s="816">
        <f t="shared" ref="R119:R120" si="194">Q119/($B119*3)</f>
        <v>1.0934343434343434</v>
      </c>
      <c r="S119" s="835">
        <f>'UBS Izolina Mazzei'!W13</f>
        <v>134</v>
      </c>
      <c r="T119" s="796">
        <f t="shared" si="180"/>
        <v>1.0151515151515151</v>
      </c>
      <c r="U119" s="835">
        <f>'UBS Izolina Mazzei'!Y13</f>
        <v>162</v>
      </c>
      <c r="V119" s="796">
        <f t="shared" si="181"/>
        <v>1.2272727272727273</v>
      </c>
      <c r="W119" s="835">
        <f>'UBS Izolina Mazzei'!AA13</f>
        <v>130</v>
      </c>
      <c r="X119" s="796">
        <f t="shared" si="182"/>
        <v>0.98484848484848486</v>
      </c>
      <c r="Y119" s="297">
        <f t="shared" si="183"/>
        <v>426</v>
      </c>
      <c r="Z119" s="816">
        <f t="shared" si="184"/>
        <v>1.0757575757575757</v>
      </c>
    </row>
    <row r="120" spans="1:26" x14ac:dyDescent="0.25">
      <c r="A120" s="154" t="s">
        <v>445</v>
      </c>
      <c r="B120" s="777">
        <f>'UBS Izolina Mazzei'!B14</f>
        <v>220</v>
      </c>
      <c r="C120" s="295">
        <f>'UBS Izolina Mazzei'!G14</f>
        <v>228</v>
      </c>
      <c r="D120" s="296">
        <f t="shared" si="185"/>
        <v>1.0363636363636364</v>
      </c>
      <c r="E120" s="295">
        <f>'UBS Izolina Mazzei'!I14</f>
        <v>185</v>
      </c>
      <c r="F120" s="296">
        <f t="shared" si="186"/>
        <v>0.84090909090909094</v>
      </c>
      <c r="G120" s="295">
        <f>'UBS Izolina Mazzei'!K14</f>
        <v>194</v>
      </c>
      <c r="H120" s="296">
        <f t="shared" si="187"/>
        <v>0.88181818181818183</v>
      </c>
      <c r="I120" s="297">
        <f t="shared" si="188"/>
        <v>607</v>
      </c>
      <c r="J120" s="816">
        <f t="shared" si="189"/>
        <v>0.91969696969696968</v>
      </c>
      <c r="K120" s="835">
        <f>'UBS Izolina Mazzei'!O14</f>
        <v>155</v>
      </c>
      <c r="L120" s="796">
        <f t="shared" si="190"/>
        <v>0.70454545454545459</v>
      </c>
      <c r="M120" s="835">
        <f>'UBS Izolina Mazzei'!Q14</f>
        <v>206</v>
      </c>
      <c r="N120" s="796">
        <f t="shared" si="191"/>
        <v>0.9363636363636364</v>
      </c>
      <c r="O120" s="835">
        <f>'UBS Izolina Mazzei'!S14</f>
        <v>201</v>
      </c>
      <c r="P120" s="796">
        <f t="shared" si="192"/>
        <v>0.91363636363636369</v>
      </c>
      <c r="Q120" s="297">
        <f t="shared" si="193"/>
        <v>562</v>
      </c>
      <c r="R120" s="816">
        <f t="shared" si="194"/>
        <v>0.85151515151515156</v>
      </c>
      <c r="S120" s="835">
        <f>'UBS Izolina Mazzei'!W14</f>
        <v>186</v>
      </c>
      <c r="T120" s="796">
        <f t="shared" si="180"/>
        <v>0.84545454545454546</v>
      </c>
      <c r="U120" s="835">
        <f>'UBS Izolina Mazzei'!Y14</f>
        <v>170</v>
      </c>
      <c r="V120" s="796">
        <f t="shared" si="181"/>
        <v>0.77272727272727271</v>
      </c>
      <c r="W120" s="835">
        <f>'UBS Izolina Mazzei'!AA14</f>
        <v>174</v>
      </c>
      <c r="X120" s="796">
        <f t="shared" si="182"/>
        <v>0.79090909090909089</v>
      </c>
      <c r="Y120" s="297">
        <f t="shared" si="183"/>
        <v>530</v>
      </c>
      <c r="Z120" s="816">
        <f t="shared" si="184"/>
        <v>0.80303030303030298</v>
      </c>
    </row>
    <row r="121" spans="1:26" ht="16.5" thickBot="1" x14ac:dyDescent="0.3">
      <c r="A121" s="164" t="s">
        <v>376</v>
      </c>
      <c r="B121" s="847">
        <f>SUM(B113:B118)</f>
        <v>3917</v>
      </c>
      <c r="C121" s="166">
        <f>SUM(C113:C118)</f>
        <v>5072</v>
      </c>
      <c r="D121" s="844">
        <f t="shared" si="171"/>
        <v>1.2948685218279294</v>
      </c>
      <c r="E121" s="166">
        <f>SUM(E113:E118)</f>
        <v>5013</v>
      </c>
      <c r="F121" s="844">
        <f t="shared" si="172"/>
        <v>1.279805973959663</v>
      </c>
      <c r="G121" s="166">
        <f>SUM(G113:G118)</f>
        <v>7404</v>
      </c>
      <c r="H121" s="844">
        <f t="shared" si="173"/>
        <v>1.8902221087567015</v>
      </c>
      <c r="I121" s="106">
        <f t="shared" si="174"/>
        <v>17489</v>
      </c>
      <c r="J121" s="846">
        <f t="shared" si="175"/>
        <v>1.4882988681814313</v>
      </c>
      <c r="K121" s="825">
        <f>SUM(K113:K118)</f>
        <v>5516</v>
      </c>
      <c r="L121" s="845">
        <f t="shared" si="173"/>
        <v>1.4082205769721725</v>
      </c>
      <c r="M121" s="825">
        <f t="shared" ref="M121" si="195">SUM(M113:M118)</f>
        <v>2739</v>
      </c>
      <c r="N121" s="845">
        <f t="shared" si="176"/>
        <v>0.69925963747766151</v>
      </c>
      <c r="O121" s="825">
        <f t="shared" ref="O121" si="196">SUM(O113:O118)</f>
        <v>6926</v>
      </c>
      <c r="P121" s="845">
        <f t="shared" si="177"/>
        <v>1.7681899412815931</v>
      </c>
      <c r="Q121" s="106">
        <f t="shared" si="178"/>
        <v>15181</v>
      </c>
      <c r="R121" s="846">
        <f t="shared" si="179"/>
        <v>1.2918900519104757</v>
      </c>
      <c r="S121" s="825">
        <f>SUM(S113:S118)</f>
        <v>4931</v>
      </c>
      <c r="T121" s="1039">
        <f t="shared" si="180"/>
        <v>1.2588715853969874</v>
      </c>
      <c r="U121" s="825">
        <f t="shared" ref="U121" si="197">SUM(U113:U118)</f>
        <v>5437</v>
      </c>
      <c r="V121" s="1039">
        <f t="shared" si="181"/>
        <v>1.3880520806739851</v>
      </c>
      <c r="W121" s="825">
        <f t="shared" ref="W121" si="198">SUM(W113:W118)</f>
        <v>5444</v>
      </c>
      <c r="X121" s="1039">
        <f t="shared" si="182"/>
        <v>1.3898391626244575</v>
      </c>
      <c r="Y121" s="106">
        <f t="shared" si="183"/>
        <v>15812</v>
      </c>
      <c r="Z121" s="1040">
        <f t="shared" si="184"/>
        <v>1.3455876095651433</v>
      </c>
    </row>
    <row r="123" spans="1:26" customFormat="1" x14ac:dyDescent="0.25">
      <c r="A123" s="1402" t="s">
        <v>494</v>
      </c>
      <c r="B123" s="1403"/>
      <c r="C123" s="1403"/>
      <c r="D123" s="1403"/>
      <c r="E123" s="1403"/>
      <c r="F123" s="1403"/>
      <c r="G123" s="1403"/>
      <c r="H123" s="1403"/>
      <c r="I123" s="1403"/>
      <c r="J123" s="1403"/>
      <c r="K123" s="1403"/>
      <c r="L123" s="1403"/>
      <c r="M123" s="1403"/>
      <c r="N123" s="1403"/>
      <c r="O123" s="1403"/>
      <c r="P123" s="1403"/>
      <c r="Q123" s="1403"/>
      <c r="R123" s="1403"/>
      <c r="S123" s="1403"/>
      <c r="T123" s="1403"/>
      <c r="U123" s="1403"/>
      <c r="V123" s="1403"/>
      <c r="W123" s="1403"/>
      <c r="X123" s="1403"/>
      <c r="Y123" s="1403"/>
      <c r="Z123" s="1403"/>
    </row>
    <row r="124" spans="1:26" customFormat="1" ht="36.75" thickBot="1" x14ac:dyDescent="0.3">
      <c r="A124" s="14" t="s">
        <v>14</v>
      </c>
      <c r="B124" s="94" t="s">
        <v>15</v>
      </c>
      <c r="C124" s="346" t="s">
        <v>392</v>
      </c>
      <c r="D124" s="347" t="s">
        <v>1</v>
      </c>
      <c r="E124" s="346" t="s">
        <v>393</v>
      </c>
      <c r="F124" s="347" t="s">
        <v>1</v>
      </c>
      <c r="G124" s="346" t="s">
        <v>394</v>
      </c>
      <c r="H124" s="347" t="s">
        <v>1</v>
      </c>
      <c r="I124" s="149" t="s">
        <v>404</v>
      </c>
      <c r="J124" s="810" t="s">
        <v>205</v>
      </c>
      <c r="K124" s="840" t="s">
        <v>395</v>
      </c>
      <c r="L124" s="790" t="s">
        <v>1</v>
      </c>
      <c r="M124" s="829" t="s">
        <v>396</v>
      </c>
      <c r="N124" s="799" t="s">
        <v>1</v>
      </c>
      <c r="O124" s="829" t="s">
        <v>397</v>
      </c>
      <c r="P124" s="799" t="s">
        <v>1</v>
      </c>
      <c r="Q124" s="149" t="s">
        <v>406</v>
      </c>
      <c r="R124" s="810" t="s">
        <v>205</v>
      </c>
      <c r="S124" s="840" t="s">
        <v>2</v>
      </c>
      <c r="T124" s="790" t="s">
        <v>1</v>
      </c>
      <c r="U124" s="829" t="s">
        <v>3</v>
      </c>
      <c r="V124" s="799" t="s">
        <v>1</v>
      </c>
      <c r="W124" s="829" t="s">
        <v>4</v>
      </c>
      <c r="X124" s="799" t="s">
        <v>1</v>
      </c>
      <c r="Y124" s="149" t="s">
        <v>537</v>
      </c>
      <c r="Z124" s="810" t="s">
        <v>205</v>
      </c>
    </row>
    <row r="125" spans="1:26" customFormat="1" thickTop="1" x14ac:dyDescent="0.25">
      <c r="A125" s="53" t="s">
        <v>446</v>
      </c>
      <c r="B125" s="54">
        <f>'UBS Izolina Mazzei'!B19</f>
        <v>0</v>
      </c>
      <c r="C125" s="55">
        <f>'UBS Izolina Mazzei'!G19</f>
        <v>287</v>
      </c>
      <c r="D125" s="56" t="e">
        <f t="shared" ref="D125:D131" si="199">C125/$B125</f>
        <v>#DIV/0!</v>
      </c>
      <c r="E125" s="55">
        <f>'UBS Izolina Mazzei'!I19</f>
        <v>172</v>
      </c>
      <c r="F125" s="56" t="e">
        <f t="shared" ref="F125:F132" si="200">E125/$B125</f>
        <v>#DIV/0!</v>
      </c>
      <c r="G125" s="55">
        <f>'UBS Izolina Mazzei'!K19</f>
        <v>214</v>
      </c>
      <c r="H125" s="56" t="e">
        <f t="shared" ref="H125:H132" si="201">G125/$B125</f>
        <v>#DIV/0!</v>
      </c>
      <c r="I125" s="205">
        <f>SUM(C125,E125,G125)</f>
        <v>673</v>
      </c>
      <c r="J125" s="206" t="e">
        <f>I125/($B125*3)</f>
        <v>#DIV/0!</v>
      </c>
      <c r="K125" s="55">
        <f>'UBS Izolina Mazzei'!O19</f>
        <v>237</v>
      </c>
      <c r="L125" s="56" t="e">
        <f t="shared" ref="L125:L132" si="202">K125/$B125</f>
        <v>#DIV/0!</v>
      </c>
      <c r="M125" s="55">
        <f>'UBS Izolina Mazzei'!Q19</f>
        <v>124</v>
      </c>
      <c r="N125" s="56" t="e">
        <f t="shared" ref="N125:N132" si="203">M125/$B125</f>
        <v>#DIV/0!</v>
      </c>
      <c r="O125" s="55">
        <f>'UBS Izolina Mazzei'!S19</f>
        <v>319</v>
      </c>
      <c r="P125" s="56" t="e">
        <f t="shared" ref="P125:P132" si="204">O125/$B125</f>
        <v>#DIV/0!</v>
      </c>
      <c r="Q125" s="205">
        <f>SUM(K125,M125,O125)</f>
        <v>680</v>
      </c>
      <c r="R125" s="206" t="e">
        <f>Q125/($B125*3)</f>
        <v>#DIV/0!</v>
      </c>
      <c r="S125" s="55">
        <f>'UBS Izolina Mazzei'!W19</f>
        <v>83</v>
      </c>
      <c r="T125" s="56" t="e">
        <f t="shared" ref="T125:T132" si="205">S125/$B125</f>
        <v>#DIV/0!</v>
      </c>
      <c r="U125" s="55">
        <f>'UBS Izolina Mazzei'!Y19</f>
        <v>275</v>
      </c>
      <c r="V125" s="56" t="e">
        <f t="shared" ref="V125:V132" si="206">U125/$B125</f>
        <v>#DIV/0!</v>
      </c>
      <c r="W125" s="55">
        <f>'UBS Izolina Mazzei'!AA19</f>
        <v>187</v>
      </c>
      <c r="X125" s="56" t="e">
        <f t="shared" ref="X125:X132" si="207">W125/$B125</f>
        <v>#DIV/0!</v>
      </c>
      <c r="Y125" s="205">
        <f>SUM(S125,U125,W125)</f>
        <v>545</v>
      </c>
      <c r="Z125" s="206" t="e">
        <f>Y125/($B125*3)</f>
        <v>#DIV/0!</v>
      </c>
    </row>
    <row r="126" spans="1:26" customFormat="1" ht="15" x14ac:dyDescent="0.25">
      <c r="A126" s="44" t="s">
        <v>447</v>
      </c>
      <c r="B126" s="30">
        <f>'UBS Izolina Mazzei'!B20</f>
        <v>528</v>
      </c>
      <c r="C126" s="902">
        <f>'UBS Izolina Mazzei'!G20</f>
        <v>209</v>
      </c>
      <c r="D126" s="56">
        <f t="shared" si="199"/>
        <v>0.39583333333333331</v>
      </c>
      <c r="E126" s="31">
        <f>'UBS Izolina Mazzei'!I20</f>
        <v>164</v>
      </c>
      <c r="F126" s="56">
        <f t="shared" si="200"/>
        <v>0.31060606060606061</v>
      </c>
      <c r="G126" s="31">
        <f>'UBS Izolina Mazzei'!K20</f>
        <v>169</v>
      </c>
      <c r="H126" s="56">
        <f t="shared" si="201"/>
        <v>0.32007575757575757</v>
      </c>
      <c r="I126" s="280">
        <f t="shared" ref="I126:I131" si="208">SUM(C126,E126,G126)</f>
        <v>542</v>
      </c>
      <c r="J126" s="206">
        <f t="shared" ref="J126:J131" si="209">I126/($B126*3)</f>
        <v>0.34217171717171718</v>
      </c>
      <c r="K126" s="31">
        <f>'UBS Izolina Mazzei'!O20</f>
        <v>278</v>
      </c>
      <c r="L126" s="56">
        <f t="shared" si="202"/>
        <v>0.52651515151515149</v>
      </c>
      <c r="M126" s="31">
        <f>'UBS Izolina Mazzei'!Q20</f>
        <v>443</v>
      </c>
      <c r="N126" s="56">
        <f t="shared" si="203"/>
        <v>0.83901515151515149</v>
      </c>
      <c r="O126" s="31">
        <f>'UBS Izolina Mazzei'!S20</f>
        <v>419</v>
      </c>
      <c r="P126" s="56">
        <f t="shared" si="204"/>
        <v>0.79356060606060608</v>
      </c>
      <c r="Q126" s="280">
        <f t="shared" ref="Q126:Q132" si="210">SUM(K126,M126,O126)</f>
        <v>1140</v>
      </c>
      <c r="R126" s="206">
        <f t="shared" ref="R126:R132" si="211">Q126/($B126*3)</f>
        <v>0.71969696969696972</v>
      </c>
      <c r="S126" s="31">
        <f>'UBS Izolina Mazzei'!W20</f>
        <v>196</v>
      </c>
      <c r="T126" s="56">
        <f t="shared" si="205"/>
        <v>0.37121212121212122</v>
      </c>
      <c r="U126" s="31">
        <f>'UBS Izolina Mazzei'!Y20</f>
        <v>305</v>
      </c>
      <c r="V126" s="56">
        <f t="shared" si="206"/>
        <v>0.57765151515151514</v>
      </c>
      <c r="W126" s="31">
        <f>'UBS Izolina Mazzei'!AA20</f>
        <v>246</v>
      </c>
      <c r="X126" s="56">
        <f t="shared" si="207"/>
        <v>0.46590909090909088</v>
      </c>
      <c r="Y126" s="280">
        <f t="shared" ref="Y126:Y132" si="212">SUM(S126,U126,W126)</f>
        <v>747</v>
      </c>
      <c r="Z126" s="206">
        <f t="shared" ref="Z126:Z132" si="213">Y126/($B126*3)</f>
        <v>0.47159090909090912</v>
      </c>
    </row>
    <row r="127" spans="1:26" customFormat="1" ht="15" x14ac:dyDescent="0.25">
      <c r="A127" s="44" t="s">
        <v>448</v>
      </c>
      <c r="B127" s="30">
        <f>'UBS Izolina Mazzei'!B21</f>
        <v>88</v>
      </c>
      <c r="C127" s="902">
        <f>'UBS Izolina Mazzei'!G21</f>
        <v>101</v>
      </c>
      <c r="D127" s="56">
        <f t="shared" si="199"/>
        <v>1.1477272727272727</v>
      </c>
      <c r="E127" s="31">
        <f>'UBS Izolina Mazzei'!I21</f>
        <v>102</v>
      </c>
      <c r="F127" s="56">
        <f t="shared" si="200"/>
        <v>1.1590909090909092</v>
      </c>
      <c r="G127" s="31">
        <f>'UBS Izolina Mazzei'!K21</f>
        <v>31</v>
      </c>
      <c r="H127" s="56">
        <f t="shared" si="201"/>
        <v>0.35227272727272729</v>
      </c>
      <c r="I127" s="280">
        <f t="shared" si="208"/>
        <v>234</v>
      </c>
      <c r="J127" s="206">
        <f t="shared" si="209"/>
        <v>0.88636363636363635</v>
      </c>
      <c r="K127" s="31">
        <f>'UBS Izolina Mazzei'!O21</f>
        <v>96</v>
      </c>
      <c r="L127" s="56">
        <f t="shared" si="202"/>
        <v>1.0909090909090908</v>
      </c>
      <c r="M127" s="31">
        <f>'UBS Izolina Mazzei'!Q21</f>
        <v>90</v>
      </c>
      <c r="N127" s="56">
        <f t="shared" si="203"/>
        <v>1.0227272727272727</v>
      </c>
      <c r="O127" s="31">
        <f>'UBS Izolina Mazzei'!S21</f>
        <v>130</v>
      </c>
      <c r="P127" s="56">
        <f t="shared" si="204"/>
        <v>1.4772727272727273</v>
      </c>
      <c r="Q127" s="280">
        <f t="shared" si="210"/>
        <v>316</v>
      </c>
      <c r="R127" s="206">
        <f t="shared" si="211"/>
        <v>1.196969696969697</v>
      </c>
      <c r="S127" s="31">
        <f>'UBS Izolina Mazzei'!W21</f>
        <v>17</v>
      </c>
      <c r="T127" s="56">
        <f t="shared" si="205"/>
        <v>0.19318181818181818</v>
      </c>
      <c r="U127" s="31">
        <f>'UBS Izolina Mazzei'!Y21</f>
        <v>75</v>
      </c>
      <c r="V127" s="56">
        <f t="shared" si="206"/>
        <v>0.85227272727272729</v>
      </c>
      <c r="W127" s="31">
        <f>'UBS Izolina Mazzei'!AA21</f>
        <v>63</v>
      </c>
      <c r="X127" s="56">
        <f t="shared" si="207"/>
        <v>0.71590909090909094</v>
      </c>
      <c r="Y127" s="280">
        <f t="shared" si="212"/>
        <v>155</v>
      </c>
      <c r="Z127" s="206">
        <f t="shared" si="213"/>
        <v>0.58712121212121215</v>
      </c>
    </row>
    <row r="128" spans="1:26" customFormat="1" ht="15" x14ac:dyDescent="0.25">
      <c r="A128" s="44" t="s">
        <v>449</v>
      </c>
      <c r="B128" s="30">
        <f>'UBS Izolina Mazzei'!B22</f>
        <v>216</v>
      </c>
      <c r="C128" s="902">
        <f>'UBS Izolina Mazzei'!G22</f>
        <v>189</v>
      </c>
      <c r="D128" s="56">
        <f t="shared" si="199"/>
        <v>0.875</v>
      </c>
      <c r="E128" s="31">
        <f>'UBS Izolina Mazzei'!I22</f>
        <v>135</v>
      </c>
      <c r="F128" s="56">
        <f t="shared" si="200"/>
        <v>0.625</v>
      </c>
      <c r="G128" s="31">
        <f>'UBS Izolina Mazzei'!K22</f>
        <v>123</v>
      </c>
      <c r="H128" s="56">
        <f t="shared" si="201"/>
        <v>0.56944444444444442</v>
      </c>
      <c r="I128" s="280">
        <f t="shared" si="208"/>
        <v>447</v>
      </c>
      <c r="J128" s="206">
        <f t="shared" si="209"/>
        <v>0.68981481481481477</v>
      </c>
      <c r="K128" s="31">
        <f>'UBS Izolina Mazzei'!O22</f>
        <v>108</v>
      </c>
      <c r="L128" s="56">
        <f t="shared" si="202"/>
        <v>0.5</v>
      </c>
      <c r="M128" s="31">
        <f>'UBS Izolina Mazzei'!Q22</f>
        <v>101</v>
      </c>
      <c r="N128" s="56">
        <f t="shared" si="203"/>
        <v>0.46759259259259262</v>
      </c>
      <c r="O128" s="31">
        <f>'UBS Izolina Mazzei'!S22</f>
        <v>127</v>
      </c>
      <c r="P128" s="56">
        <f t="shared" si="204"/>
        <v>0.58796296296296291</v>
      </c>
      <c r="Q128" s="280">
        <f t="shared" si="210"/>
        <v>336</v>
      </c>
      <c r="R128" s="206">
        <f t="shared" si="211"/>
        <v>0.51851851851851849</v>
      </c>
      <c r="S128" s="31">
        <f>'UBS Izolina Mazzei'!W22</f>
        <v>78</v>
      </c>
      <c r="T128" s="56">
        <f t="shared" si="205"/>
        <v>0.3611111111111111</v>
      </c>
      <c r="U128" s="31">
        <f>'UBS Izolina Mazzei'!Y22</f>
        <v>136</v>
      </c>
      <c r="V128" s="56">
        <f t="shared" si="206"/>
        <v>0.62962962962962965</v>
      </c>
      <c r="W128" s="31">
        <f>'UBS Izolina Mazzei'!AA22</f>
        <v>91</v>
      </c>
      <c r="X128" s="56">
        <f t="shared" si="207"/>
        <v>0.42129629629629628</v>
      </c>
      <c r="Y128" s="280">
        <f t="shared" si="212"/>
        <v>305</v>
      </c>
      <c r="Z128" s="206">
        <f t="shared" si="213"/>
        <v>0.47067901234567899</v>
      </c>
    </row>
    <row r="129" spans="1:26" customFormat="1" ht="15" x14ac:dyDescent="0.25">
      <c r="A129" s="44" t="s">
        <v>450</v>
      </c>
      <c r="B129" s="30">
        <f>'UBS Izolina Mazzei'!B23</f>
        <v>8</v>
      </c>
      <c r="C129" s="902">
        <f>'UBS Izolina Mazzei'!G23</f>
        <v>0</v>
      </c>
      <c r="D129" s="56">
        <f t="shared" si="199"/>
        <v>0</v>
      </c>
      <c r="E129" s="31">
        <f>'UBS Izolina Mazzei'!I23</f>
        <v>0</v>
      </c>
      <c r="F129" s="56">
        <f t="shared" si="200"/>
        <v>0</v>
      </c>
      <c r="G129" s="31">
        <f>'UBS Izolina Mazzei'!K23</f>
        <v>0</v>
      </c>
      <c r="H129" s="56">
        <f t="shared" si="201"/>
        <v>0</v>
      </c>
      <c r="I129" s="280">
        <f t="shared" si="208"/>
        <v>0</v>
      </c>
      <c r="J129" s="206">
        <f t="shared" si="209"/>
        <v>0</v>
      </c>
      <c r="K129" s="31">
        <f>'UBS Izolina Mazzei'!O23</f>
        <v>0</v>
      </c>
      <c r="L129" s="56">
        <f t="shared" si="202"/>
        <v>0</v>
      </c>
      <c r="M129" s="31">
        <f>'UBS Izolina Mazzei'!Q23</f>
        <v>4</v>
      </c>
      <c r="N129" s="56">
        <f t="shared" si="203"/>
        <v>0.5</v>
      </c>
      <c r="O129" s="31">
        <f>'UBS Izolina Mazzei'!S23</f>
        <v>4</v>
      </c>
      <c r="P129" s="56">
        <f t="shared" si="204"/>
        <v>0.5</v>
      </c>
      <c r="Q129" s="280">
        <f t="shared" si="210"/>
        <v>8</v>
      </c>
      <c r="R129" s="206">
        <f t="shared" si="211"/>
        <v>0.33333333333333331</v>
      </c>
      <c r="S129" s="31">
        <f>'UBS Izolina Mazzei'!W23</f>
        <v>3</v>
      </c>
      <c r="T129" s="56">
        <f t="shared" si="205"/>
        <v>0.375</v>
      </c>
      <c r="U129" s="31">
        <f>'UBS Izolina Mazzei'!Y23</f>
        <v>1</v>
      </c>
      <c r="V129" s="56">
        <f t="shared" si="206"/>
        <v>0.125</v>
      </c>
      <c r="W129" s="31">
        <f>'UBS Izolina Mazzei'!AA23</f>
        <v>1</v>
      </c>
      <c r="X129" s="56">
        <f t="shared" si="207"/>
        <v>0.125</v>
      </c>
      <c r="Y129" s="280">
        <f t="shared" si="212"/>
        <v>5</v>
      </c>
      <c r="Z129" s="206">
        <f t="shared" si="213"/>
        <v>0.20833333333333334</v>
      </c>
    </row>
    <row r="130" spans="1:26" customFormat="1" ht="15" x14ac:dyDescent="0.25">
      <c r="A130" s="44" t="s">
        <v>451</v>
      </c>
      <c r="B130" s="30">
        <f>'UBS Izolina Mazzei'!B24</f>
        <v>54</v>
      </c>
      <c r="C130" s="908">
        <f>'UBS Izolina Mazzei'!G24</f>
        <v>37</v>
      </c>
      <c r="D130" s="56">
        <f t="shared" si="199"/>
        <v>0.68518518518518523</v>
      </c>
      <c r="E130" s="31">
        <f>'UBS Izolina Mazzei'!I24</f>
        <v>41</v>
      </c>
      <c r="F130" s="56">
        <f t="shared" si="200"/>
        <v>0.7592592592592593</v>
      </c>
      <c r="G130" s="31">
        <f>'UBS Izolina Mazzei'!K24</f>
        <v>0</v>
      </c>
      <c r="H130" s="56">
        <f t="shared" si="201"/>
        <v>0</v>
      </c>
      <c r="I130" s="280">
        <f t="shared" si="208"/>
        <v>78</v>
      </c>
      <c r="J130" s="206">
        <f t="shared" si="209"/>
        <v>0.48148148148148145</v>
      </c>
      <c r="K130" s="31">
        <f>'UBS Izolina Mazzei'!O24</f>
        <v>41</v>
      </c>
      <c r="L130" s="56">
        <f t="shared" si="202"/>
        <v>0.7592592592592593</v>
      </c>
      <c r="M130" s="31">
        <f>'UBS Izolina Mazzei'!Q24</f>
        <v>39</v>
      </c>
      <c r="N130" s="56">
        <f t="shared" si="203"/>
        <v>0.72222222222222221</v>
      </c>
      <c r="O130" s="31">
        <f>'UBS Izolina Mazzei'!S24</f>
        <v>49</v>
      </c>
      <c r="P130" s="56">
        <f t="shared" si="204"/>
        <v>0.90740740740740744</v>
      </c>
      <c r="Q130" s="280">
        <f t="shared" si="210"/>
        <v>129</v>
      </c>
      <c r="R130" s="206">
        <f t="shared" si="211"/>
        <v>0.79629629629629628</v>
      </c>
      <c r="S130" s="31">
        <f>'UBS Izolina Mazzei'!W24</f>
        <v>26</v>
      </c>
      <c r="T130" s="56">
        <f t="shared" si="205"/>
        <v>0.48148148148148145</v>
      </c>
      <c r="U130" s="31">
        <f>'UBS Izolina Mazzei'!Y24</f>
        <v>62</v>
      </c>
      <c r="V130" s="56">
        <f t="shared" si="206"/>
        <v>1.1481481481481481</v>
      </c>
      <c r="W130" s="31">
        <f>'UBS Izolina Mazzei'!AA24</f>
        <v>49</v>
      </c>
      <c r="X130" s="56">
        <f t="shared" si="207"/>
        <v>0.90740740740740744</v>
      </c>
      <c r="Y130" s="280">
        <f t="shared" si="212"/>
        <v>137</v>
      </c>
      <c r="Z130" s="206">
        <f t="shared" si="213"/>
        <v>0.84567901234567899</v>
      </c>
    </row>
    <row r="131" spans="1:26" customFormat="1" thickBot="1" x14ac:dyDescent="0.3">
      <c r="A131" s="44" t="s">
        <v>452</v>
      </c>
      <c r="B131" s="30">
        <f>'UBS Izolina Mazzei'!B26</f>
        <v>75</v>
      </c>
      <c r="C131" s="908">
        <f>'UBS Izolina Mazzei'!G26</f>
        <v>16</v>
      </c>
      <c r="D131" s="48">
        <f t="shared" si="199"/>
        <v>0.21333333333333335</v>
      </c>
      <c r="E131" s="31">
        <f>'UBS Izolina Mazzei'!I26</f>
        <v>0</v>
      </c>
      <c r="F131" s="48">
        <f t="shared" si="200"/>
        <v>0</v>
      </c>
      <c r="G131" s="31">
        <f>'UBS Izolina Mazzei'!K26</f>
        <v>61</v>
      </c>
      <c r="H131" s="48">
        <f t="shared" si="201"/>
        <v>0.81333333333333335</v>
      </c>
      <c r="I131" s="280">
        <f t="shared" si="208"/>
        <v>77</v>
      </c>
      <c r="J131" s="287">
        <f t="shared" si="209"/>
        <v>0.34222222222222221</v>
      </c>
      <c r="K131" s="31">
        <f>'UBS Izolina Mazzei'!O26</f>
        <v>96</v>
      </c>
      <c r="L131" s="48">
        <f t="shared" si="202"/>
        <v>1.28</v>
      </c>
      <c r="M131" s="31">
        <f>'UBS Izolina Mazzei'!Q26</f>
        <v>107</v>
      </c>
      <c r="N131" s="48">
        <f t="shared" si="203"/>
        <v>1.4266666666666667</v>
      </c>
      <c r="O131" s="31">
        <f>'UBS Izolina Mazzei'!S26</f>
        <v>126</v>
      </c>
      <c r="P131" s="48">
        <f t="shared" si="204"/>
        <v>1.68</v>
      </c>
      <c r="Q131" s="280">
        <f t="shared" si="210"/>
        <v>329</v>
      </c>
      <c r="R131" s="287">
        <f t="shared" si="211"/>
        <v>1.4622222222222223</v>
      </c>
      <c r="S131" s="31">
        <f>'UBS Izolina Mazzei'!W26</f>
        <v>90</v>
      </c>
      <c r="T131" s="48">
        <f t="shared" si="205"/>
        <v>1.2</v>
      </c>
      <c r="U131" s="31">
        <f>'UBS Izolina Mazzei'!Y26</f>
        <v>103</v>
      </c>
      <c r="V131" s="48">
        <f t="shared" si="206"/>
        <v>1.3733333333333333</v>
      </c>
      <c r="W131" s="31">
        <f>'UBS Izolina Mazzei'!AA26</f>
        <v>81</v>
      </c>
      <c r="X131" s="48">
        <f t="shared" si="207"/>
        <v>1.08</v>
      </c>
      <c r="Y131" s="280">
        <f t="shared" si="212"/>
        <v>274</v>
      </c>
      <c r="Z131" s="287">
        <f t="shared" si="213"/>
        <v>1.2177777777777778</v>
      </c>
    </row>
    <row r="132" spans="1:26" customFormat="1" thickBot="1" x14ac:dyDescent="0.3">
      <c r="A132" s="49" t="s">
        <v>7</v>
      </c>
      <c r="B132" s="50">
        <f>SUM(B125:B131)</f>
        <v>969</v>
      </c>
      <c r="C132" s="51">
        <f>SUM(C125:C131)</f>
        <v>839</v>
      </c>
      <c r="D132" s="140">
        <f>C132/$B132</f>
        <v>0.8658410732714138</v>
      </c>
      <c r="E132" s="51">
        <f>SUM(E125:E131)</f>
        <v>614</v>
      </c>
      <c r="F132" s="140">
        <f t="shared" si="200"/>
        <v>0.6336429308565531</v>
      </c>
      <c r="G132" s="51">
        <f>SUM(G125:G131)</f>
        <v>598</v>
      </c>
      <c r="H132" s="140">
        <f t="shared" si="201"/>
        <v>0.61713106295149633</v>
      </c>
      <c r="I132" s="228">
        <f>SUM(C132,E132,G132)</f>
        <v>2051</v>
      </c>
      <c r="J132" s="290">
        <f>I132/($B132*3)</f>
        <v>0.70553835569315448</v>
      </c>
      <c r="K132" s="51">
        <f>SUM(K125:K131)</f>
        <v>856</v>
      </c>
      <c r="L132" s="140">
        <f t="shared" si="202"/>
        <v>0.88338493292053666</v>
      </c>
      <c r="M132" s="51">
        <f t="shared" ref="M132" si="214">SUM(M125:M131)</f>
        <v>908</v>
      </c>
      <c r="N132" s="140">
        <f t="shared" si="203"/>
        <v>0.93704850361197112</v>
      </c>
      <c r="O132" s="51">
        <f t="shared" ref="O132" si="215">SUM(O125:O131)</f>
        <v>1174</v>
      </c>
      <c r="P132" s="140">
        <f t="shared" si="204"/>
        <v>1.2115583075335397</v>
      </c>
      <c r="Q132" s="228">
        <f t="shared" si="210"/>
        <v>2938</v>
      </c>
      <c r="R132" s="290">
        <f t="shared" si="211"/>
        <v>1.0106639146886824</v>
      </c>
      <c r="S132" s="51">
        <f>SUM(S125:S131)</f>
        <v>493</v>
      </c>
      <c r="T132" s="140">
        <f t="shared" si="205"/>
        <v>0.50877192982456143</v>
      </c>
      <c r="U132" s="51">
        <f t="shared" ref="U132" si="216">SUM(U125:U131)</f>
        <v>957</v>
      </c>
      <c r="V132" s="140">
        <f t="shared" si="206"/>
        <v>0.9876160990712074</v>
      </c>
      <c r="W132" s="51">
        <f t="shared" ref="W132" si="217">SUM(W125:W131)</f>
        <v>718</v>
      </c>
      <c r="X132" s="140">
        <f t="shared" si="207"/>
        <v>0.74097007223942213</v>
      </c>
      <c r="Y132" s="228">
        <f t="shared" si="212"/>
        <v>2168</v>
      </c>
      <c r="Z132" s="290">
        <f t="shared" si="213"/>
        <v>0.74578603371173036</v>
      </c>
    </row>
    <row r="133" spans="1:26" customFormat="1" ht="15" x14ac:dyDescent="0.25"/>
    <row r="134" spans="1:26" x14ac:dyDescent="0.25">
      <c r="A134" s="1427" t="s">
        <v>482</v>
      </c>
      <c r="B134" s="1428"/>
      <c r="C134" s="1428"/>
      <c r="D134" s="1428"/>
      <c r="E134" s="1428"/>
      <c r="F134" s="1428"/>
      <c r="G134" s="1428"/>
      <c r="H134" s="1428"/>
      <c r="I134" s="1428"/>
      <c r="J134" s="1428"/>
      <c r="K134" s="1428"/>
      <c r="L134" s="1428"/>
      <c r="M134" s="1428"/>
      <c r="N134" s="1428"/>
      <c r="O134" s="1428"/>
      <c r="P134" s="1428"/>
      <c r="Q134" s="1428"/>
      <c r="R134" s="1428"/>
      <c r="S134" s="1428"/>
      <c r="T134" s="1428"/>
      <c r="U134" s="1428"/>
      <c r="V134" s="1428"/>
      <c r="W134" s="1428"/>
      <c r="X134" s="1428"/>
      <c r="Y134" s="1428"/>
      <c r="Z134" s="1428"/>
    </row>
    <row r="135" spans="1:26" ht="36.75" thickBot="1" x14ac:dyDescent="0.3">
      <c r="A135" s="144" t="s">
        <v>14</v>
      </c>
      <c r="B135" s="771" t="s">
        <v>15</v>
      </c>
      <c r="C135" s="346" t="s">
        <v>392</v>
      </c>
      <c r="D135" s="347" t="s">
        <v>1</v>
      </c>
      <c r="E135" s="346" t="s">
        <v>393</v>
      </c>
      <c r="F135" s="347" t="s">
        <v>1</v>
      </c>
      <c r="G135" s="346" t="s">
        <v>394</v>
      </c>
      <c r="H135" s="347" t="s">
        <v>1</v>
      </c>
      <c r="I135" s="149" t="s">
        <v>404</v>
      </c>
      <c r="J135" s="810" t="s">
        <v>205</v>
      </c>
      <c r="K135" s="840" t="s">
        <v>395</v>
      </c>
      <c r="L135" s="790" t="s">
        <v>1</v>
      </c>
      <c r="M135" s="829" t="s">
        <v>396</v>
      </c>
      <c r="N135" s="799" t="s">
        <v>1</v>
      </c>
      <c r="O135" s="829" t="s">
        <v>397</v>
      </c>
      <c r="P135" s="799" t="s">
        <v>1</v>
      </c>
      <c r="Q135" s="149" t="s">
        <v>406</v>
      </c>
      <c r="R135" s="810" t="s">
        <v>205</v>
      </c>
      <c r="S135" s="840" t="s">
        <v>2</v>
      </c>
      <c r="T135" s="790" t="s">
        <v>1</v>
      </c>
      <c r="U135" s="829" t="s">
        <v>3</v>
      </c>
      <c r="V135" s="799" t="s">
        <v>1</v>
      </c>
      <c r="W135" s="829" t="s">
        <v>4</v>
      </c>
      <c r="X135" s="799" t="s">
        <v>1</v>
      </c>
      <c r="Y135" s="149" t="s">
        <v>537</v>
      </c>
      <c r="Z135" s="810" t="s">
        <v>205</v>
      </c>
    </row>
    <row r="136" spans="1:26" ht="16.5" thickTop="1" x14ac:dyDescent="0.25">
      <c r="A136" s="154" t="s">
        <v>8</v>
      </c>
      <c r="B136" s="772">
        <f>'UBS Jardim Japão'!B7</f>
        <v>384</v>
      </c>
      <c r="C136" s="152">
        <f>'UBS Jardim Japão'!G7</f>
        <v>489</v>
      </c>
      <c r="D136" s="174">
        <f t="shared" ref="D136:D141" si="218">C136/$B136</f>
        <v>1.2734375</v>
      </c>
      <c r="E136" s="152">
        <f>'UBS Jardim Japão'!I7</f>
        <v>357</v>
      </c>
      <c r="F136" s="174">
        <f t="shared" ref="F136:F141" si="219">E136/$B136</f>
        <v>0.9296875</v>
      </c>
      <c r="G136" s="152">
        <f>'UBS Jardim Japão'!K7</f>
        <v>424</v>
      </c>
      <c r="H136" s="174">
        <f t="shared" ref="H136:L141" si="220">G136/$B136</f>
        <v>1.1041666666666667</v>
      </c>
      <c r="I136" s="101">
        <f t="shared" ref="I136:I141" si="221">SUM(C136,E136,G136)</f>
        <v>1270</v>
      </c>
      <c r="J136" s="814">
        <f t="shared" ref="J136:J141" si="222">I136/($B136*3)</f>
        <v>1.1024305555555556</v>
      </c>
      <c r="K136" s="830">
        <f>'UBS Jardim Japão'!O7</f>
        <v>436</v>
      </c>
      <c r="L136" s="794">
        <f t="shared" si="220"/>
        <v>1.1354166666666667</v>
      </c>
      <c r="M136" s="830">
        <f>'UBS Jardim Japão'!Q7</f>
        <v>501</v>
      </c>
      <c r="N136" s="794">
        <f t="shared" ref="N136:N141" si="223">M136/$B136</f>
        <v>1.3046875</v>
      </c>
      <c r="O136" s="830">
        <f>'UBS Jardim Japão'!S7</f>
        <v>562</v>
      </c>
      <c r="P136" s="794">
        <f t="shared" ref="P136:P141" si="224">O136/$B136</f>
        <v>1.4635416666666667</v>
      </c>
      <c r="Q136" s="101">
        <f t="shared" ref="Q136:Q141" si="225">SUM(K136,M136,O136)</f>
        <v>1499</v>
      </c>
      <c r="R136" s="814">
        <f t="shared" ref="R136:R141" si="226">Q136/($B136*3)</f>
        <v>1.3012152777777777</v>
      </c>
      <c r="S136" s="830">
        <f>'UBS Jardim Japão'!W7</f>
        <v>488</v>
      </c>
      <c r="T136" s="794">
        <f t="shared" ref="T136:T141" si="227">S136/$B136</f>
        <v>1.2708333333333333</v>
      </c>
      <c r="U136" s="830">
        <f>'UBS Jardim Japão'!Y7</f>
        <v>525</v>
      </c>
      <c r="V136" s="794">
        <f t="shared" ref="V136:V141" si="228">U136/$B136</f>
        <v>1.3671875</v>
      </c>
      <c r="W136" s="830">
        <f>'UBS Jardim Japão'!AA7</f>
        <v>448</v>
      </c>
      <c r="X136" s="794">
        <f t="shared" ref="X136:X141" si="229">W136/$B136</f>
        <v>1.1666666666666667</v>
      </c>
      <c r="Y136" s="101">
        <f t="shared" ref="Y136:Y141" si="230">SUM(S136,U136,W136)</f>
        <v>1461</v>
      </c>
      <c r="Z136" s="814">
        <f t="shared" ref="Z136:Z141" si="231">Y136/($B136*3)</f>
        <v>1.2682291666666667</v>
      </c>
    </row>
    <row r="137" spans="1:26" x14ac:dyDescent="0.25">
      <c r="A137" s="154" t="s">
        <v>9</v>
      </c>
      <c r="B137" s="773">
        <f>'UBS Jardim Japão'!B8</f>
        <v>1344</v>
      </c>
      <c r="C137" s="155">
        <f>'UBS Jardim Japão'!G8</f>
        <v>1833</v>
      </c>
      <c r="D137" s="176">
        <f t="shared" si="218"/>
        <v>1.3638392857142858</v>
      </c>
      <c r="E137" s="155">
        <f>'UBS Jardim Japão'!I8</f>
        <v>1887</v>
      </c>
      <c r="F137" s="176">
        <f t="shared" si="219"/>
        <v>1.4040178571428572</v>
      </c>
      <c r="G137" s="155">
        <f>'UBS Jardim Japão'!K8</f>
        <v>2010</v>
      </c>
      <c r="H137" s="176">
        <f t="shared" si="220"/>
        <v>1.4955357142857142</v>
      </c>
      <c r="I137" s="157">
        <f t="shared" si="221"/>
        <v>5730</v>
      </c>
      <c r="J137" s="812">
        <f t="shared" si="222"/>
        <v>1.4211309523809523</v>
      </c>
      <c r="K137" s="831">
        <f>'UBS Jardim Japão'!O8</f>
        <v>1412</v>
      </c>
      <c r="L137" s="792">
        <f t="shared" si="220"/>
        <v>1.0505952380952381</v>
      </c>
      <c r="M137" s="831">
        <f>'UBS Jardim Japão'!Q8</f>
        <v>1558</v>
      </c>
      <c r="N137" s="792">
        <f t="shared" si="223"/>
        <v>1.1592261904761905</v>
      </c>
      <c r="O137" s="831">
        <f>'UBS Jardim Japão'!S8</f>
        <v>1859</v>
      </c>
      <c r="P137" s="792">
        <f t="shared" si="224"/>
        <v>1.3831845238095237</v>
      </c>
      <c r="Q137" s="157">
        <f t="shared" si="225"/>
        <v>4829</v>
      </c>
      <c r="R137" s="812">
        <f t="shared" si="226"/>
        <v>1.1976686507936507</v>
      </c>
      <c r="S137" s="831">
        <f>'UBS Jardim Japão'!W8</f>
        <v>1467</v>
      </c>
      <c r="T137" s="792">
        <f t="shared" si="227"/>
        <v>1.0915178571428572</v>
      </c>
      <c r="U137" s="831">
        <f>'UBS Jardim Japão'!Y8</f>
        <v>1669</v>
      </c>
      <c r="V137" s="792">
        <f t="shared" si="228"/>
        <v>1.2418154761904763</v>
      </c>
      <c r="W137" s="831">
        <f>'UBS Jardim Japão'!AA8</f>
        <v>1553</v>
      </c>
      <c r="X137" s="792">
        <f t="shared" si="229"/>
        <v>1.1555059523809523</v>
      </c>
      <c r="Y137" s="157">
        <f t="shared" si="230"/>
        <v>4689</v>
      </c>
      <c r="Z137" s="812">
        <f t="shared" si="231"/>
        <v>1.1629464285714286</v>
      </c>
    </row>
    <row r="138" spans="1:26" x14ac:dyDescent="0.25">
      <c r="A138" s="154" t="s">
        <v>10</v>
      </c>
      <c r="B138" s="773">
        <f>'UBS Jardim Japão'!B9</f>
        <v>263</v>
      </c>
      <c r="C138" s="155">
        <f>'UBS Jardim Japão'!G9</f>
        <v>936</v>
      </c>
      <c r="D138" s="176">
        <f t="shared" si="218"/>
        <v>3.5589353612167298</v>
      </c>
      <c r="E138" s="155">
        <f>'UBS Jardim Japão'!I9</f>
        <v>498</v>
      </c>
      <c r="F138" s="176">
        <f t="shared" si="219"/>
        <v>1.8935361216730038</v>
      </c>
      <c r="G138" s="155">
        <f>'UBS Jardim Japão'!K9</f>
        <v>903</v>
      </c>
      <c r="H138" s="176">
        <f t="shared" si="220"/>
        <v>3.4334600760456273</v>
      </c>
      <c r="I138" s="157">
        <f t="shared" si="221"/>
        <v>2337</v>
      </c>
      <c r="J138" s="812">
        <f t="shared" si="222"/>
        <v>2.961977186311787</v>
      </c>
      <c r="K138" s="831">
        <f>'UBS Jardim Japão'!O9</f>
        <v>937</v>
      </c>
      <c r="L138" s="792">
        <f t="shared" si="220"/>
        <v>3.5627376425855513</v>
      </c>
      <c r="M138" s="831">
        <f>'UBS Jardim Japão'!Q9</f>
        <v>933</v>
      </c>
      <c r="N138" s="792">
        <f t="shared" si="223"/>
        <v>3.547528517110266</v>
      </c>
      <c r="O138" s="831">
        <f>'UBS Jardim Japão'!S9</f>
        <v>774</v>
      </c>
      <c r="P138" s="792">
        <f t="shared" si="224"/>
        <v>2.9429657794676807</v>
      </c>
      <c r="Q138" s="157">
        <f t="shared" si="225"/>
        <v>2644</v>
      </c>
      <c r="R138" s="812">
        <f t="shared" si="226"/>
        <v>3.3510773130544993</v>
      </c>
      <c r="S138" s="831">
        <f>'UBS Jardim Japão'!W9</f>
        <v>976</v>
      </c>
      <c r="T138" s="792">
        <f t="shared" si="227"/>
        <v>3.7110266159695819</v>
      </c>
      <c r="U138" s="831">
        <f>'UBS Jardim Japão'!Y9</f>
        <v>1027</v>
      </c>
      <c r="V138" s="792">
        <f t="shared" si="228"/>
        <v>3.9049429657794676</v>
      </c>
      <c r="W138" s="831">
        <f>'UBS Jardim Japão'!AA9</f>
        <v>871</v>
      </c>
      <c r="X138" s="792">
        <f t="shared" si="229"/>
        <v>3.3117870722433458</v>
      </c>
      <c r="Y138" s="157">
        <f t="shared" si="230"/>
        <v>2874</v>
      </c>
      <c r="Z138" s="812">
        <f t="shared" si="231"/>
        <v>3.6425855513307983</v>
      </c>
    </row>
    <row r="139" spans="1:26" x14ac:dyDescent="0.25">
      <c r="A139" s="154" t="s">
        <v>42</v>
      </c>
      <c r="B139" s="773">
        <f>'UBS Jardim Japão'!B10</f>
        <v>395</v>
      </c>
      <c r="C139" s="155">
        <f>'UBS Jardim Japão'!G10</f>
        <v>518</v>
      </c>
      <c r="D139" s="176">
        <f t="shared" si="218"/>
        <v>1.3113924050632912</v>
      </c>
      <c r="E139" s="155">
        <f>'UBS Jardim Japão'!I10</f>
        <v>367</v>
      </c>
      <c r="F139" s="176">
        <f t="shared" si="219"/>
        <v>0.92911392405063287</v>
      </c>
      <c r="G139" s="155">
        <f>'UBS Jardim Japão'!K10</f>
        <v>443</v>
      </c>
      <c r="H139" s="176">
        <f t="shared" si="220"/>
        <v>1.1215189873417721</v>
      </c>
      <c r="I139" s="157">
        <f t="shared" si="221"/>
        <v>1328</v>
      </c>
      <c r="J139" s="812">
        <f t="shared" si="222"/>
        <v>1.120675105485232</v>
      </c>
      <c r="K139" s="831">
        <f>'UBS Jardim Japão'!O10</f>
        <v>461</v>
      </c>
      <c r="L139" s="792">
        <f t="shared" si="220"/>
        <v>1.1670886075949367</v>
      </c>
      <c r="M139" s="831">
        <f>'UBS Jardim Japão'!Q10</f>
        <v>441</v>
      </c>
      <c r="N139" s="792">
        <f t="shared" si="223"/>
        <v>1.1164556962025316</v>
      </c>
      <c r="O139" s="831">
        <f>'UBS Jardim Japão'!S10</f>
        <v>510</v>
      </c>
      <c r="P139" s="792">
        <f t="shared" si="224"/>
        <v>1.2911392405063291</v>
      </c>
      <c r="Q139" s="157">
        <f t="shared" si="225"/>
        <v>1412</v>
      </c>
      <c r="R139" s="812">
        <f t="shared" si="226"/>
        <v>1.1915611814345992</v>
      </c>
      <c r="S139" s="831">
        <f>'UBS Jardim Japão'!W10</f>
        <v>432</v>
      </c>
      <c r="T139" s="792">
        <f t="shared" si="227"/>
        <v>1.0936708860759494</v>
      </c>
      <c r="U139" s="831">
        <f>'UBS Jardim Japão'!Y10</f>
        <v>498</v>
      </c>
      <c r="V139" s="792">
        <f t="shared" si="228"/>
        <v>1.2607594936708861</v>
      </c>
      <c r="W139" s="831">
        <f>'UBS Jardim Japão'!AA10</f>
        <v>465</v>
      </c>
      <c r="X139" s="792">
        <f t="shared" si="229"/>
        <v>1.1772151898734178</v>
      </c>
      <c r="Y139" s="157">
        <f t="shared" si="230"/>
        <v>1395</v>
      </c>
      <c r="Z139" s="812">
        <f t="shared" si="231"/>
        <v>1.1772151898734178</v>
      </c>
    </row>
    <row r="140" spans="1:26" ht="16.5" thickBot="1" x14ac:dyDescent="0.3">
      <c r="A140" s="160" t="s">
        <v>13</v>
      </c>
      <c r="B140" s="774">
        <f>'UBS Jardim Japão'!B11</f>
        <v>789</v>
      </c>
      <c r="C140" s="161">
        <f>'UBS Jardim Japão'!G11</f>
        <v>989</v>
      </c>
      <c r="D140" s="186">
        <f t="shared" si="218"/>
        <v>1.2534854245880862</v>
      </c>
      <c r="E140" s="161">
        <f>'UBS Jardim Japão'!I11</f>
        <v>811</v>
      </c>
      <c r="F140" s="186">
        <f t="shared" si="219"/>
        <v>1.0278833967046894</v>
      </c>
      <c r="G140" s="161">
        <f>'UBS Jardim Japão'!K11</f>
        <v>791</v>
      </c>
      <c r="H140" s="186">
        <f t="shared" si="220"/>
        <v>1.002534854245881</v>
      </c>
      <c r="I140" s="163">
        <f t="shared" si="221"/>
        <v>2591</v>
      </c>
      <c r="J140" s="813">
        <f t="shared" si="222"/>
        <v>1.0946345585128856</v>
      </c>
      <c r="K140" s="832">
        <f>'UBS Jardim Japão'!O11</f>
        <v>890</v>
      </c>
      <c r="L140" s="793">
        <f t="shared" si="220"/>
        <v>1.1280101394169835</v>
      </c>
      <c r="M140" s="832">
        <f>'UBS Jardim Japão'!Q11</f>
        <v>862</v>
      </c>
      <c r="N140" s="793">
        <f t="shared" si="223"/>
        <v>1.0925221799746514</v>
      </c>
      <c r="O140" s="832">
        <f>'UBS Jardim Japão'!S11</f>
        <v>1041</v>
      </c>
      <c r="P140" s="793">
        <f t="shared" si="224"/>
        <v>1.3193916349809887</v>
      </c>
      <c r="Q140" s="163">
        <f t="shared" si="225"/>
        <v>2793</v>
      </c>
      <c r="R140" s="813">
        <f t="shared" si="226"/>
        <v>1.1799746514575411</v>
      </c>
      <c r="S140" s="832">
        <f>'UBS Jardim Japão'!W11</f>
        <v>701</v>
      </c>
      <c r="T140" s="793">
        <f t="shared" si="227"/>
        <v>0.88846641318124209</v>
      </c>
      <c r="U140" s="832">
        <f>'UBS Jardim Japão'!Y11</f>
        <v>678</v>
      </c>
      <c r="V140" s="793">
        <f t="shared" si="228"/>
        <v>0.85931558935361219</v>
      </c>
      <c r="W140" s="832">
        <f>'UBS Jardim Japão'!AA11</f>
        <v>712</v>
      </c>
      <c r="X140" s="793">
        <f t="shared" si="229"/>
        <v>0.9024081115335868</v>
      </c>
      <c r="Y140" s="163">
        <f t="shared" si="230"/>
        <v>2091</v>
      </c>
      <c r="Z140" s="813">
        <f t="shared" si="231"/>
        <v>0.88339670468948039</v>
      </c>
    </row>
    <row r="141" spans="1:26" ht="16.5" thickBot="1" x14ac:dyDescent="0.3">
      <c r="A141" s="164" t="s">
        <v>324</v>
      </c>
      <c r="B141" s="847">
        <f>SUM(B136:B140)</f>
        <v>3175</v>
      </c>
      <c r="C141" s="166">
        <f>SUM(C136:C140)</f>
        <v>4765</v>
      </c>
      <c r="D141" s="844">
        <f t="shared" si="218"/>
        <v>1.5007874015748031</v>
      </c>
      <c r="E141" s="166">
        <f>SUM(E136:E140)</f>
        <v>3920</v>
      </c>
      <c r="F141" s="844">
        <f t="shared" si="219"/>
        <v>1.2346456692913386</v>
      </c>
      <c r="G141" s="166">
        <f>SUM(G136:G140)</f>
        <v>4571</v>
      </c>
      <c r="H141" s="844">
        <f t="shared" si="220"/>
        <v>1.4396850393700786</v>
      </c>
      <c r="I141" s="106">
        <f t="shared" si="221"/>
        <v>13256</v>
      </c>
      <c r="J141" s="846">
        <f t="shared" si="222"/>
        <v>1.3917060367454068</v>
      </c>
      <c r="K141" s="825">
        <f>SUM(K136:K140)</f>
        <v>4136</v>
      </c>
      <c r="L141" s="845">
        <f t="shared" si="220"/>
        <v>1.3026771653543308</v>
      </c>
      <c r="M141" s="825">
        <f t="shared" ref="M141" si="232">SUM(M136:M140)</f>
        <v>4295</v>
      </c>
      <c r="N141" s="845">
        <f t="shared" si="223"/>
        <v>1.352755905511811</v>
      </c>
      <c r="O141" s="825">
        <f t="shared" ref="O141" si="233">SUM(O136:O140)</f>
        <v>4746</v>
      </c>
      <c r="P141" s="845">
        <f t="shared" si="224"/>
        <v>1.4948031496062992</v>
      </c>
      <c r="Q141" s="106">
        <f t="shared" si="225"/>
        <v>13177</v>
      </c>
      <c r="R141" s="846">
        <f t="shared" si="226"/>
        <v>1.3834120734908137</v>
      </c>
      <c r="S141" s="825">
        <f>SUM(S136:S140)</f>
        <v>4064</v>
      </c>
      <c r="T141" s="1039">
        <f t="shared" si="227"/>
        <v>1.28</v>
      </c>
      <c r="U141" s="825">
        <f t="shared" ref="U141" si="234">SUM(U136:U140)</f>
        <v>4397</v>
      </c>
      <c r="V141" s="1039">
        <f t="shared" si="228"/>
        <v>1.3848818897637796</v>
      </c>
      <c r="W141" s="825">
        <f t="shared" ref="W141" si="235">SUM(W136:W140)</f>
        <v>4049</v>
      </c>
      <c r="X141" s="1039">
        <f t="shared" si="229"/>
        <v>1.275275590551181</v>
      </c>
      <c r="Y141" s="106">
        <f t="shared" si="230"/>
        <v>12510</v>
      </c>
      <c r="Z141" s="1040">
        <f t="shared" si="231"/>
        <v>1.3133858267716536</v>
      </c>
    </row>
    <row r="143" spans="1:26" x14ac:dyDescent="0.25">
      <c r="A143" s="1427" t="s">
        <v>483</v>
      </c>
      <c r="B143" s="1428"/>
      <c r="C143" s="1428"/>
      <c r="D143" s="1428"/>
      <c r="E143" s="1428"/>
      <c r="F143" s="1428"/>
      <c r="G143" s="1428"/>
      <c r="H143" s="1428"/>
      <c r="I143" s="1428"/>
      <c r="J143" s="1428"/>
      <c r="K143" s="1428"/>
      <c r="L143" s="1428"/>
      <c r="M143" s="1428"/>
      <c r="N143" s="1428"/>
      <c r="O143" s="1428"/>
      <c r="P143" s="1428"/>
      <c r="Q143" s="1428"/>
      <c r="R143" s="1428"/>
      <c r="S143" s="1428"/>
      <c r="T143" s="1428"/>
      <c r="U143" s="1428"/>
      <c r="V143" s="1428"/>
      <c r="W143" s="1428"/>
      <c r="X143" s="1428"/>
      <c r="Y143" s="1428"/>
      <c r="Z143" s="1428"/>
    </row>
    <row r="144" spans="1:26" ht="36.75" thickBot="1" x14ac:dyDescent="0.3">
      <c r="A144" s="144" t="s">
        <v>14</v>
      </c>
      <c r="B144" s="771" t="s">
        <v>15</v>
      </c>
      <c r="C144" s="346" t="s">
        <v>392</v>
      </c>
      <c r="D144" s="347" t="s">
        <v>1</v>
      </c>
      <c r="E144" s="346" t="s">
        <v>393</v>
      </c>
      <c r="F144" s="347" t="s">
        <v>1</v>
      </c>
      <c r="G144" s="346" t="s">
        <v>394</v>
      </c>
      <c r="H144" s="347" t="s">
        <v>1</v>
      </c>
      <c r="I144" s="149" t="s">
        <v>404</v>
      </c>
      <c r="J144" s="810" t="s">
        <v>205</v>
      </c>
      <c r="K144" s="840" t="s">
        <v>395</v>
      </c>
      <c r="L144" s="790" t="s">
        <v>1</v>
      </c>
      <c r="M144" s="829" t="s">
        <v>396</v>
      </c>
      <c r="N144" s="799" t="s">
        <v>1</v>
      </c>
      <c r="O144" s="829" t="s">
        <v>397</v>
      </c>
      <c r="P144" s="799" t="s">
        <v>1</v>
      </c>
      <c r="Q144" s="149" t="s">
        <v>406</v>
      </c>
      <c r="R144" s="810" t="s">
        <v>205</v>
      </c>
      <c r="S144" s="840" t="s">
        <v>2</v>
      </c>
      <c r="T144" s="790" t="s">
        <v>1</v>
      </c>
      <c r="U144" s="829" t="s">
        <v>3</v>
      </c>
      <c r="V144" s="799" t="s">
        <v>1</v>
      </c>
      <c r="W144" s="829" t="s">
        <v>4</v>
      </c>
      <c r="X144" s="799" t="s">
        <v>1</v>
      </c>
      <c r="Y144" s="149" t="s">
        <v>537</v>
      </c>
      <c r="Z144" s="810" t="s">
        <v>205</v>
      </c>
    </row>
    <row r="145" spans="1:26" thickTop="1" x14ac:dyDescent="0.25">
      <c r="A145" s="151" t="s">
        <v>158</v>
      </c>
      <c r="B145" s="1438">
        <f>'EMAD na UBS JD JAPÃO'!$B$7</f>
        <v>60</v>
      </c>
      <c r="C145" s="1429">
        <f>'EMAD na UBS JD JAPÃO'!$G$7</f>
        <v>62</v>
      </c>
      <c r="D145" s="1432">
        <f t="shared" ref="D145" si="236">C145/$B145</f>
        <v>1.0333333333333334</v>
      </c>
      <c r="E145" s="1429">
        <f>'EMAD na UBS JD JAPÃO'!$I$7</f>
        <v>67</v>
      </c>
      <c r="F145" s="1432">
        <f t="shared" ref="F145" si="237">E145/$B145</f>
        <v>1.1166666666666667</v>
      </c>
      <c r="G145" s="1429">
        <f>'EMAD na UBS JD JAPÃO'!$K$7</f>
        <v>67</v>
      </c>
      <c r="H145" s="1432">
        <f t="shared" ref="H145:L145" si="238">G145/$B145</f>
        <v>1.1166666666666667</v>
      </c>
      <c r="I145" s="1407">
        <f>SUM(C145,E145,G145)</f>
        <v>196</v>
      </c>
      <c r="J145" s="1435">
        <f>I145/($B145*3)</f>
        <v>1.0888888888888888</v>
      </c>
      <c r="K145" s="1441">
        <f>'EMAD na UBS JD JAPÃO'!$O$7</f>
        <v>71</v>
      </c>
      <c r="L145" s="1444">
        <f t="shared" si="238"/>
        <v>1.1833333333333333</v>
      </c>
      <c r="M145" s="1441">
        <f>'EMAD na UBS JD JAPÃO'!$Q$7</f>
        <v>64</v>
      </c>
      <c r="N145" s="1444">
        <f t="shared" ref="N145" si="239">M145/$B145</f>
        <v>1.0666666666666667</v>
      </c>
      <c r="O145" s="1441">
        <f>'EMAD na UBS JD JAPÃO'!$S$7</f>
        <v>67</v>
      </c>
      <c r="P145" s="1444">
        <f t="shared" ref="P145" si="240">O145/$B145</f>
        <v>1.1166666666666667</v>
      </c>
      <c r="Q145" s="1407">
        <f>SUM(K145,M145,O145)</f>
        <v>202</v>
      </c>
      <c r="R145" s="1435">
        <f>Q145/($B145*3)</f>
        <v>1.1222222222222222</v>
      </c>
      <c r="S145" s="1441">
        <f>'EMAD na UBS JD JAPÃO'!$W$7</f>
        <v>67</v>
      </c>
      <c r="T145" s="1444">
        <f t="shared" ref="T145" si="241">S145/$B145</f>
        <v>1.1166666666666667</v>
      </c>
      <c r="U145" s="1441">
        <v>0</v>
      </c>
      <c r="V145" s="1444">
        <f t="shared" ref="V145" si="242">U145/$B145</f>
        <v>0</v>
      </c>
      <c r="W145" s="1441">
        <v>0</v>
      </c>
      <c r="X145" s="1444">
        <f t="shared" ref="X145" si="243">W145/$B145</f>
        <v>0</v>
      </c>
      <c r="Y145" s="1407">
        <f>SUM(S145,U145,W145)</f>
        <v>67</v>
      </c>
      <c r="Z145" s="1435">
        <f>Y145/($B145*3)</f>
        <v>0.37222222222222223</v>
      </c>
    </row>
    <row r="146" spans="1:26" ht="15" x14ac:dyDescent="0.25">
      <c r="A146" s="151" t="s">
        <v>159</v>
      </c>
      <c r="B146" s="1439"/>
      <c r="C146" s="1430"/>
      <c r="D146" s="1433"/>
      <c r="E146" s="1430"/>
      <c r="F146" s="1433"/>
      <c r="G146" s="1430"/>
      <c r="H146" s="1433"/>
      <c r="I146" s="1408"/>
      <c r="J146" s="1436"/>
      <c r="K146" s="1442"/>
      <c r="L146" s="1445"/>
      <c r="M146" s="1442"/>
      <c r="N146" s="1445"/>
      <c r="O146" s="1442"/>
      <c r="P146" s="1445"/>
      <c r="Q146" s="1408"/>
      <c r="R146" s="1436"/>
      <c r="S146" s="1442"/>
      <c r="T146" s="1445"/>
      <c r="U146" s="1442"/>
      <c r="V146" s="1445"/>
      <c r="W146" s="1442"/>
      <c r="X146" s="1445"/>
      <c r="Y146" s="1408"/>
      <c r="Z146" s="1436"/>
    </row>
    <row r="147" spans="1:26" ht="15" x14ac:dyDescent="0.25">
      <c r="A147" s="151" t="s">
        <v>162</v>
      </c>
      <c r="B147" s="1439"/>
      <c r="C147" s="1430"/>
      <c r="D147" s="1433"/>
      <c r="E147" s="1430"/>
      <c r="F147" s="1433"/>
      <c r="G147" s="1430"/>
      <c r="H147" s="1433"/>
      <c r="I147" s="1408"/>
      <c r="J147" s="1436"/>
      <c r="K147" s="1442"/>
      <c r="L147" s="1445"/>
      <c r="M147" s="1442"/>
      <c r="N147" s="1445"/>
      <c r="O147" s="1442"/>
      <c r="P147" s="1445"/>
      <c r="Q147" s="1408"/>
      <c r="R147" s="1436"/>
      <c r="S147" s="1442"/>
      <c r="T147" s="1445"/>
      <c r="U147" s="1442"/>
      <c r="V147" s="1445"/>
      <c r="W147" s="1442"/>
      <c r="X147" s="1445"/>
      <c r="Y147" s="1408"/>
      <c r="Z147" s="1436"/>
    </row>
    <row r="148" spans="1:26" thickBot="1" x14ac:dyDescent="0.3">
      <c r="A148" s="160" t="s">
        <v>160</v>
      </c>
      <c r="B148" s="1440"/>
      <c r="C148" s="1431"/>
      <c r="D148" s="1434"/>
      <c r="E148" s="1431"/>
      <c r="F148" s="1434"/>
      <c r="G148" s="1431"/>
      <c r="H148" s="1434"/>
      <c r="I148" s="1409"/>
      <c r="J148" s="1437"/>
      <c r="K148" s="1443"/>
      <c r="L148" s="1446"/>
      <c r="M148" s="1443"/>
      <c r="N148" s="1446"/>
      <c r="O148" s="1443"/>
      <c r="P148" s="1446"/>
      <c r="Q148" s="1409"/>
      <c r="R148" s="1437"/>
      <c r="S148" s="1443"/>
      <c r="T148" s="1446"/>
      <c r="U148" s="1443"/>
      <c r="V148" s="1446"/>
      <c r="W148" s="1443"/>
      <c r="X148" s="1446"/>
      <c r="Y148" s="1409"/>
      <c r="Z148" s="1437"/>
    </row>
    <row r="149" spans="1:26" ht="16.5" thickBot="1" x14ac:dyDescent="0.3">
      <c r="A149" s="164" t="s">
        <v>377</v>
      </c>
      <c r="B149" s="847">
        <f>SUM(B145:B148)</f>
        <v>60</v>
      </c>
      <c r="C149" s="166">
        <f>SUM(C145:C148)</f>
        <v>62</v>
      </c>
      <c r="D149" s="844">
        <f>C149/$B145</f>
        <v>1.0333333333333334</v>
      </c>
      <c r="E149" s="166">
        <f>SUM(E145:E148)</f>
        <v>67</v>
      </c>
      <c r="F149" s="844">
        <f>E149/$B145</f>
        <v>1.1166666666666667</v>
      </c>
      <c r="G149" s="166">
        <f>SUM(G145:G148)</f>
        <v>67</v>
      </c>
      <c r="H149" s="844">
        <f>G149/$B145</f>
        <v>1.1166666666666667</v>
      </c>
      <c r="I149" s="106">
        <f>SUM(C149,E149,G149)</f>
        <v>196</v>
      </c>
      <c r="J149" s="846">
        <f>I149/($B149*3)</f>
        <v>1.0888888888888888</v>
      </c>
      <c r="K149" s="825">
        <f>SUM(K145:K148)</f>
        <v>71</v>
      </c>
      <c r="L149" s="845">
        <f>K149/$B145</f>
        <v>1.1833333333333333</v>
      </c>
      <c r="M149" s="825">
        <f t="shared" ref="M149" si="244">SUM(M145:M148)</f>
        <v>64</v>
      </c>
      <c r="N149" s="845">
        <f>M149/$B145</f>
        <v>1.0666666666666667</v>
      </c>
      <c r="O149" s="825">
        <f t="shared" ref="O149" si="245">SUM(O145:O148)</f>
        <v>67</v>
      </c>
      <c r="P149" s="845">
        <f>O149/$B145</f>
        <v>1.1166666666666667</v>
      </c>
      <c r="Q149" s="106">
        <f>SUM(K149,M149,O149)</f>
        <v>202</v>
      </c>
      <c r="R149" s="846">
        <f>Q149/($B149*3)</f>
        <v>1.1222222222222222</v>
      </c>
      <c r="S149" s="825">
        <f>SUM(S145:S148)</f>
        <v>67</v>
      </c>
      <c r="T149" s="1039">
        <f>S149/$B145</f>
        <v>1.1166666666666667</v>
      </c>
      <c r="U149" s="825">
        <f t="shared" ref="U149" si="246">SUM(U145:U148)</f>
        <v>0</v>
      </c>
      <c r="V149" s="1039">
        <f>U149/$B145</f>
        <v>0</v>
      </c>
      <c r="W149" s="825">
        <f t="shared" ref="W149" si="247">SUM(W145:W148)</f>
        <v>0</v>
      </c>
      <c r="X149" s="1039">
        <f>W149/$B145</f>
        <v>0</v>
      </c>
      <c r="Y149" s="106">
        <f>SUM(S149,U149,W149)</f>
        <v>67</v>
      </c>
      <c r="Z149" s="1040">
        <f>Y149/($B149*3)</f>
        <v>0.37222222222222223</v>
      </c>
    </row>
    <row r="151" spans="1:26" x14ac:dyDescent="0.25">
      <c r="A151" s="1427" t="s">
        <v>484</v>
      </c>
      <c r="B151" s="1428"/>
      <c r="C151" s="1428"/>
      <c r="D151" s="1428"/>
      <c r="E151" s="1428"/>
      <c r="F151" s="1428"/>
      <c r="G151" s="1428"/>
      <c r="H151" s="1428"/>
      <c r="I151" s="1428"/>
      <c r="J151" s="1428"/>
      <c r="K151" s="1428"/>
      <c r="L151" s="1428"/>
      <c r="M151" s="1428"/>
      <c r="N151" s="1428"/>
      <c r="O151" s="1428"/>
      <c r="P151" s="1428"/>
      <c r="Q151" s="1428"/>
      <c r="R151" s="1428"/>
      <c r="S151" s="1428"/>
      <c r="T151" s="1428"/>
      <c r="U151" s="1428"/>
      <c r="V151" s="1428"/>
      <c r="W151" s="1428"/>
      <c r="X151" s="1428"/>
      <c r="Y151" s="1428"/>
      <c r="Z151" s="1428"/>
    </row>
    <row r="152" spans="1:26" ht="36.75" thickBot="1" x14ac:dyDescent="0.3">
      <c r="A152" s="144" t="s">
        <v>14</v>
      </c>
      <c r="B152" s="771" t="s">
        <v>15</v>
      </c>
      <c r="C152" s="346" t="s">
        <v>392</v>
      </c>
      <c r="D152" s="347" t="s">
        <v>1</v>
      </c>
      <c r="E152" s="346" t="s">
        <v>393</v>
      </c>
      <c r="F152" s="347" t="s">
        <v>1</v>
      </c>
      <c r="G152" s="346" t="s">
        <v>394</v>
      </c>
      <c r="H152" s="347" t="s">
        <v>1</v>
      </c>
      <c r="I152" s="149" t="s">
        <v>404</v>
      </c>
      <c r="J152" s="810" t="s">
        <v>205</v>
      </c>
      <c r="K152" s="840" t="s">
        <v>395</v>
      </c>
      <c r="L152" s="790" t="s">
        <v>1</v>
      </c>
      <c r="M152" s="829" t="s">
        <v>396</v>
      </c>
      <c r="N152" s="799" t="s">
        <v>1</v>
      </c>
      <c r="O152" s="829" t="s">
        <v>397</v>
      </c>
      <c r="P152" s="799" t="s">
        <v>1</v>
      </c>
      <c r="Q152" s="149" t="s">
        <v>406</v>
      </c>
      <c r="R152" s="810" t="s">
        <v>205</v>
      </c>
      <c r="S152" s="840" t="s">
        <v>2</v>
      </c>
      <c r="T152" s="790" t="s">
        <v>1</v>
      </c>
      <c r="U152" s="829" t="s">
        <v>3</v>
      </c>
      <c r="V152" s="799" t="s">
        <v>1</v>
      </c>
      <c r="W152" s="829" t="s">
        <v>4</v>
      </c>
      <c r="X152" s="799" t="s">
        <v>1</v>
      </c>
      <c r="Y152" s="149" t="s">
        <v>537</v>
      </c>
      <c r="Z152" s="810" t="s">
        <v>205</v>
      </c>
    </row>
    <row r="153" spans="1:26" ht="16.5" thickTop="1" x14ac:dyDescent="0.25">
      <c r="A153" s="154" t="s">
        <v>8</v>
      </c>
      <c r="B153" s="772">
        <f>'UBS Vila Ede'!B7</f>
        <v>656</v>
      </c>
      <c r="C153" s="152">
        <f>'UBS Vila Ede'!G7</f>
        <v>728</v>
      </c>
      <c r="D153" s="174">
        <f t="shared" ref="D153:D159" si="248">C153/$B153</f>
        <v>1.1097560975609757</v>
      </c>
      <c r="E153" s="152">
        <f>'UBS Vila Ede'!I7</f>
        <v>535</v>
      </c>
      <c r="F153" s="174">
        <f t="shared" ref="F153:F159" si="249">E153/$B153</f>
        <v>0.81554878048780488</v>
      </c>
      <c r="G153" s="152">
        <f>'UBS Vila Ede'!K7</f>
        <v>709</v>
      </c>
      <c r="H153" s="174">
        <f t="shared" ref="H153:L159" si="250">G153/$B153</f>
        <v>1.0807926829268293</v>
      </c>
      <c r="I153" s="101">
        <f t="shared" ref="I153:I159" si="251">SUM(C153,E153,G153)</f>
        <v>1972</v>
      </c>
      <c r="J153" s="814">
        <f t="shared" ref="J153:J159" si="252">I153/($B153*3)</f>
        <v>1.0020325203252032</v>
      </c>
      <c r="K153" s="830">
        <f>'UBS Vila Ede'!O7</f>
        <v>710</v>
      </c>
      <c r="L153" s="794">
        <f t="shared" si="250"/>
        <v>1.0823170731707317</v>
      </c>
      <c r="M153" s="830">
        <f>'UBS Vila Ede'!Q7</f>
        <v>544</v>
      </c>
      <c r="N153" s="794">
        <f t="shared" ref="N153:N159" si="253">M153/$B153</f>
        <v>0.82926829268292679</v>
      </c>
      <c r="O153" s="830">
        <f>'UBS Vila Ede'!S7</f>
        <v>786</v>
      </c>
      <c r="P153" s="794">
        <f t="shared" ref="P153:P159" si="254">O153/$B153</f>
        <v>1.1981707317073171</v>
      </c>
      <c r="Q153" s="101">
        <f t="shared" ref="Q153:Q159" si="255">SUM(K153,M153,O153)</f>
        <v>2040</v>
      </c>
      <c r="R153" s="814">
        <f t="shared" ref="R153:R159" si="256">Q153/($B153*3)</f>
        <v>1.0365853658536586</v>
      </c>
      <c r="S153" s="830">
        <f>'UBS Vila Ede'!W7</f>
        <v>746</v>
      </c>
      <c r="T153" s="794">
        <f t="shared" ref="T153:T159" si="257">S153/$B153</f>
        <v>1.1371951219512195</v>
      </c>
      <c r="U153" s="830">
        <f>'UBS Vila Ede'!Y7</f>
        <v>778</v>
      </c>
      <c r="V153" s="794">
        <f t="shared" ref="V153:V159" si="258">U153/$B153</f>
        <v>1.1859756097560976</v>
      </c>
      <c r="W153" s="830">
        <f>'UBS Vila Ede'!AA7</f>
        <v>592</v>
      </c>
      <c r="X153" s="794">
        <f t="shared" ref="X153:X159" si="259">W153/$B153</f>
        <v>0.90243902439024393</v>
      </c>
      <c r="Y153" s="101">
        <f t="shared" ref="Y153:Y159" si="260">SUM(S153,U153,W153)</f>
        <v>2116</v>
      </c>
      <c r="Z153" s="814">
        <f t="shared" ref="Z153:Z159" si="261">Y153/($B153*3)</f>
        <v>1.0752032520325203</v>
      </c>
    </row>
    <row r="154" spans="1:26" x14ac:dyDescent="0.25">
      <c r="A154" s="154" t="s">
        <v>9</v>
      </c>
      <c r="B154" s="773">
        <f>'UBS Vila Ede'!B8</f>
        <v>2416</v>
      </c>
      <c r="C154" s="155">
        <f>'UBS Vila Ede'!G8</f>
        <v>2976</v>
      </c>
      <c r="D154" s="176">
        <f t="shared" si="248"/>
        <v>1.2317880794701987</v>
      </c>
      <c r="E154" s="155">
        <f>'UBS Vila Ede'!I8</f>
        <v>2166</v>
      </c>
      <c r="F154" s="176">
        <f t="shared" si="249"/>
        <v>0.89652317880794707</v>
      </c>
      <c r="G154" s="155">
        <f>'UBS Vila Ede'!K8</f>
        <v>2917</v>
      </c>
      <c r="H154" s="176">
        <f t="shared" si="250"/>
        <v>1.2073675496688743</v>
      </c>
      <c r="I154" s="157">
        <f t="shared" si="251"/>
        <v>8059</v>
      </c>
      <c r="J154" s="812">
        <f t="shared" si="252"/>
        <v>1.11189293598234</v>
      </c>
      <c r="K154" s="831">
        <f>'UBS Vila Ede'!O8</f>
        <v>2855</v>
      </c>
      <c r="L154" s="792">
        <f t="shared" si="250"/>
        <v>1.181705298013245</v>
      </c>
      <c r="M154" s="831">
        <f>'UBS Vila Ede'!Q8</f>
        <v>1939</v>
      </c>
      <c r="N154" s="792">
        <f t="shared" si="253"/>
        <v>0.80256622516556286</v>
      </c>
      <c r="O154" s="831">
        <f>'UBS Vila Ede'!S8</f>
        <v>3033</v>
      </c>
      <c r="P154" s="792">
        <f t="shared" si="254"/>
        <v>1.2553807947019868</v>
      </c>
      <c r="Q154" s="157">
        <f t="shared" si="255"/>
        <v>7827</v>
      </c>
      <c r="R154" s="812">
        <f t="shared" si="256"/>
        <v>1.0798841059602649</v>
      </c>
      <c r="S154" s="831">
        <f>'UBS Vila Ede'!W8</f>
        <v>2590</v>
      </c>
      <c r="T154" s="792">
        <f t="shared" si="257"/>
        <v>1.0720198675496688</v>
      </c>
      <c r="U154" s="831">
        <f>'UBS Vila Ede'!Y8</f>
        <v>3684</v>
      </c>
      <c r="V154" s="792">
        <f t="shared" si="258"/>
        <v>1.5248344370860927</v>
      </c>
      <c r="W154" s="831">
        <f>'UBS Vila Ede'!AA8</f>
        <v>2928</v>
      </c>
      <c r="X154" s="792">
        <f t="shared" si="259"/>
        <v>1.2119205298013245</v>
      </c>
      <c r="Y154" s="157">
        <f t="shared" si="260"/>
        <v>9202</v>
      </c>
      <c r="Z154" s="812">
        <f t="shared" si="261"/>
        <v>1.2695916114790287</v>
      </c>
    </row>
    <row r="155" spans="1:26" x14ac:dyDescent="0.25">
      <c r="A155" s="154" t="s">
        <v>10</v>
      </c>
      <c r="B155" s="773">
        <f>'UBS Vila Ede'!B9</f>
        <v>526</v>
      </c>
      <c r="C155" s="155">
        <f>'UBS Vila Ede'!G9</f>
        <v>426</v>
      </c>
      <c r="D155" s="176">
        <f t="shared" si="248"/>
        <v>0.8098859315589354</v>
      </c>
      <c r="E155" s="155">
        <f>'UBS Vila Ede'!I9</f>
        <v>609</v>
      </c>
      <c r="F155" s="176">
        <f t="shared" si="249"/>
        <v>1.1577946768060836</v>
      </c>
      <c r="G155" s="155">
        <f>'UBS Vila Ede'!K9</f>
        <v>686</v>
      </c>
      <c r="H155" s="176">
        <f t="shared" si="250"/>
        <v>1.3041825095057034</v>
      </c>
      <c r="I155" s="157">
        <f t="shared" si="251"/>
        <v>1721</v>
      </c>
      <c r="J155" s="812">
        <f t="shared" si="252"/>
        <v>1.0906210392902409</v>
      </c>
      <c r="K155" s="831">
        <f>'UBS Vila Ede'!O9</f>
        <v>625</v>
      </c>
      <c r="L155" s="792">
        <f t="shared" si="250"/>
        <v>1.188212927756654</v>
      </c>
      <c r="M155" s="831">
        <f>'UBS Vila Ede'!Q9</f>
        <v>698</v>
      </c>
      <c r="N155" s="792">
        <f t="shared" si="253"/>
        <v>1.3269961977186311</v>
      </c>
      <c r="O155" s="831">
        <f>'UBS Vila Ede'!S9</f>
        <v>563</v>
      </c>
      <c r="P155" s="792">
        <f t="shared" si="254"/>
        <v>1.0703422053231939</v>
      </c>
      <c r="Q155" s="157">
        <f t="shared" si="255"/>
        <v>1886</v>
      </c>
      <c r="R155" s="812">
        <f t="shared" si="256"/>
        <v>1.1951837769328264</v>
      </c>
      <c r="S155" s="831">
        <f>'UBS Vila Ede'!W9</f>
        <v>607</v>
      </c>
      <c r="T155" s="792">
        <f t="shared" si="257"/>
        <v>1.1539923954372624</v>
      </c>
      <c r="U155" s="831">
        <f>'UBS Vila Ede'!Y9</f>
        <v>712</v>
      </c>
      <c r="V155" s="792">
        <f t="shared" si="258"/>
        <v>1.3536121673003803</v>
      </c>
      <c r="W155" s="831">
        <f>'UBS Vila Ede'!AA9</f>
        <v>591</v>
      </c>
      <c r="X155" s="792">
        <f t="shared" si="259"/>
        <v>1.123574144486692</v>
      </c>
      <c r="Y155" s="157">
        <f t="shared" si="260"/>
        <v>1910</v>
      </c>
      <c r="Z155" s="812">
        <f t="shared" si="261"/>
        <v>1.2103929024081115</v>
      </c>
    </row>
    <row r="156" spans="1:26" x14ac:dyDescent="0.25">
      <c r="A156" s="154" t="s">
        <v>42</v>
      </c>
      <c r="B156" s="773">
        <f>'UBS Vila Ede'!B10</f>
        <v>526</v>
      </c>
      <c r="C156" s="155">
        <f>'UBS Vila Ede'!G10</f>
        <v>392</v>
      </c>
      <c r="D156" s="176">
        <f t="shared" si="248"/>
        <v>0.74524714828897343</v>
      </c>
      <c r="E156" s="155">
        <f>'UBS Vila Ede'!I10</f>
        <v>291</v>
      </c>
      <c r="F156" s="176">
        <f t="shared" si="249"/>
        <v>0.55323193916349811</v>
      </c>
      <c r="G156" s="155">
        <f>'UBS Vila Ede'!K10</f>
        <v>499</v>
      </c>
      <c r="H156" s="176">
        <f t="shared" si="250"/>
        <v>0.9486692015209125</v>
      </c>
      <c r="I156" s="157">
        <f t="shared" si="251"/>
        <v>1182</v>
      </c>
      <c r="J156" s="812">
        <f t="shared" si="252"/>
        <v>0.74904942965779464</v>
      </c>
      <c r="K156" s="831">
        <f>'UBS Vila Ede'!O10</f>
        <v>559</v>
      </c>
      <c r="L156" s="792">
        <f t="shared" si="250"/>
        <v>1.0627376425855513</v>
      </c>
      <c r="M156" s="831">
        <f>'UBS Vila Ede'!Q10</f>
        <v>486</v>
      </c>
      <c r="N156" s="792">
        <f t="shared" si="253"/>
        <v>0.92395437262357416</v>
      </c>
      <c r="O156" s="831">
        <f>'UBS Vila Ede'!S10</f>
        <v>724</v>
      </c>
      <c r="P156" s="792">
        <f t="shared" si="254"/>
        <v>1.376425855513308</v>
      </c>
      <c r="Q156" s="157">
        <f t="shared" si="255"/>
        <v>1769</v>
      </c>
      <c r="R156" s="812">
        <f t="shared" si="256"/>
        <v>1.1210392902408111</v>
      </c>
      <c r="S156" s="831">
        <f>'UBS Vila Ede'!W10</f>
        <v>521</v>
      </c>
      <c r="T156" s="792">
        <f t="shared" si="257"/>
        <v>0.99049429657794674</v>
      </c>
      <c r="U156" s="831">
        <f>'UBS Vila Ede'!Y10</f>
        <v>455</v>
      </c>
      <c r="V156" s="792">
        <f t="shared" si="258"/>
        <v>0.86501901140684412</v>
      </c>
      <c r="W156" s="831">
        <f>'UBS Vila Ede'!AA10</f>
        <v>337</v>
      </c>
      <c r="X156" s="792">
        <f t="shared" si="259"/>
        <v>0.64068441064638781</v>
      </c>
      <c r="Y156" s="157">
        <f t="shared" si="260"/>
        <v>1313</v>
      </c>
      <c r="Z156" s="812">
        <f t="shared" si="261"/>
        <v>0.83206590621039289</v>
      </c>
    </row>
    <row r="157" spans="1:26" x14ac:dyDescent="0.25">
      <c r="A157" s="230" t="s">
        <v>200</v>
      </c>
      <c r="B157" s="773">
        <f>'UBS Vila Ede'!B11</f>
        <v>125</v>
      </c>
      <c r="C157" s="155">
        <f>'UBS Vila Ede'!G11</f>
        <v>111</v>
      </c>
      <c r="D157" s="176">
        <f t="shared" si="248"/>
        <v>0.88800000000000001</v>
      </c>
      <c r="E157" s="155">
        <f>'UBS Vila Ede'!I11</f>
        <v>45</v>
      </c>
      <c r="F157" s="176">
        <f t="shared" si="249"/>
        <v>0.36</v>
      </c>
      <c r="G157" s="155">
        <f>'UBS Vila Ede'!K11</f>
        <v>56</v>
      </c>
      <c r="H157" s="176">
        <f t="shared" si="250"/>
        <v>0.44800000000000001</v>
      </c>
      <c r="I157" s="157">
        <f t="shared" si="251"/>
        <v>212</v>
      </c>
      <c r="J157" s="812">
        <f t="shared" si="252"/>
        <v>0.56533333333333335</v>
      </c>
      <c r="K157" s="831">
        <f>'UBS Vila Ede'!O11</f>
        <v>115</v>
      </c>
      <c r="L157" s="792">
        <f t="shared" si="250"/>
        <v>0.92</v>
      </c>
      <c r="M157" s="831">
        <f>'UBS Vila Ede'!Q11</f>
        <v>125</v>
      </c>
      <c r="N157" s="792">
        <f t="shared" si="253"/>
        <v>1</v>
      </c>
      <c r="O157" s="831">
        <f>'UBS Vila Ede'!S11</f>
        <v>25</v>
      </c>
      <c r="P157" s="792">
        <f t="shared" si="254"/>
        <v>0.2</v>
      </c>
      <c r="Q157" s="157">
        <f t="shared" si="255"/>
        <v>265</v>
      </c>
      <c r="R157" s="812">
        <f t="shared" si="256"/>
        <v>0.70666666666666667</v>
      </c>
      <c r="S157" s="831">
        <f>'UBS Vila Ede'!W11</f>
        <v>82</v>
      </c>
      <c r="T157" s="792">
        <f t="shared" si="257"/>
        <v>0.65600000000000003</v>
      </c>
      <c r="U157" s="831">
        <f>'UBS Vila Ede'!Y11</f>
        <v>116</v>
      </c>
      <c r="V157" s="792">
        <f t="shared" si="258"/>
        <v>0.92800000000000005</v>
      </c>
      <c r="W157" s="831">
        <f>'UBS Vila Ede'!AA11</f>
        <v>105</v>
      </c>
      <c r="X157" s="792">
        <f t="shared" si="259"/>
        <v>0.84</v>
      </c>
      <c r="Y157" s="157">
        <f t="shared" si="260"/>
        <v>303</v>
      </c>
      <c r="Z157" s="812">
        <f t="shared" si="261"/>
        <v>0.80800000000000005</v>
      </c>
    </row>
    <row r="158" spans="1:26" ht="16.5" thickBot="1" x14ac:dyDescent="0.3">
      <c r="A158" s="160" t="s">
        <v>13</v>
      </c>
      <c r="B158" s="774">
        <f>'UBS Vila Ede'!B12</f>
        <v>526</v>
      </c>
      <c r="C158" s="161">
        <f>'UBS Vila Ede'!G12</f>
        <v>500</v>
      </c>
      <c r="D158" s="186">
        <f t="shared" si="248"/>
        <v>0.95057034220532322</v>
      </c>
      <c r="E158" s="161">
        <f>'UBS Vila Ede'!I12</f>
        <v>448</v>
      </c>
      <c r="F158" s="186">
        <f t="shared" si="249"/>
        <v>0.85171102661596954</v>
      </c>
      <c r="G158" s="161">
        <f>'UBS Vila Ede'!K12</f>
        <v>543</v>
      </c>
      <c r="H158" s="186">
        <f t="shared" si="250"/>
        <v>1.0323193916349811</v>
      </c>
      <c r="I158" s="163">
        <f t="shared" si="251"/>
        <v>1491</v>
      </c>
      <c r="J158" s="813">
        <f t="shared" si="252"/>
        <v>0.94486692015209128</v>
      </c>
      <c r="K158" s="832">
        <f>'UBS Vila Ede'!O12</f>
        <v>443</v>
      </c>
      <c r="L158" s="793">
        <f t="shared" si="250"/>
        <v>0.84220532319391639</v>
      </c>
      <c r="M158" s="832">
        <f>'UBS Vila Ede'!Q12</f>
        <v>334</v>
      </c>
      <c r="N158" s="793">
        <f t="shared" si="253"/>
        <v>0.63498098859315588</v>
      </c>
      <c r="O158" s="832">
        <f>'UBS Vila Ede'!S12</f>
        <v>331</v>
      </c>
      <c r="P158" s="793">
        <f t="shared" si="254"/>
        <v>0.62927756653992395</v>
      </c>
      <c r="Q158" s="163">
        <f t="shared" si="255"/>
        <v>1108</v>
      </c>
      <c r="R158" s="813">
        <f t="shared" si="256"/>
        <v>0.7021546261089987</v>
      </c>
      <c r="S158" s="832">
        <f>'UBS Vila Ede'!W12</f>
        <v>427</v>
      </c>
      <c r="T158" s="793">
        <f t="shared" si="257"/>
        <v>0.81178707224334601</v>
      </c>
      <c r="U158" s="832">
        <f>'UBS Vila Ede'!Y12</f>
        <v>492</v>
      </c>
      <c r="V158" s="793">
        <f t="shared" si="258"/>
        <v>0.93536121673003803</v>
      </c>
      <c r="W158" s="832">
        <f>'UBS Vila Ede'!AA12</f>
        <v>434</v>
      </c>
      <c r="X158" s="793">
        <f t="shared" si="259"/>
        <v>0.82509505703422048</v>
      </c>
      <c r="Y158" s="163">
        <f t="shared" si="260"/>
        <v>1353</v>
      </c>
      <c r="Z158" s="813">
        <f t="shared" si="261"/>
        <v>0.85741444866920147</v>
      </c>
    </row>
    <row r="159" spans="1:26" ht="16.5" thickBot="1" x14ac:dyDescent="0.3">
      <c r="A159" s="164" t="s">
        <v>325</v>
      </c>
      <c r="B159" s="847">
        <f>SUM(B153:B158)</f>
        <v>4775</v>
      </c>
      <c r="C159" s="166">
        <f>SUM(C153:C158)</f>
        <v>5133</v>
      </c>
      <c r="D159" s="844">
        <f t="shared" si="248"/>
        <v>1.0749738219895288</v>
      </c>
      <c r="E159" s="166">
        <f>SUM(E153:E158)</f>
        <v>4094</v>
      </c>
      <c r="F159" s="844">
        <f t="shared" si="249"/>
        <v>0.85738219895287959</v>
      </c>
      <c r="G159" s="166">
        <f>SUM(G153:G158)</f>
        <v>5410</v>
      </c>
      <c r="H159" s="844">
        <f t="shared" si="250"/>
        <v>1.1329842931937173</v>
      </c>
      <c r="I159" s="106">
        <f t="shared" si="251"/>
        <v>14637</v>
      </c>
      <c r="J159" s="846">
        <f t="shared" si="252"/>
        <v>1.0217801047120418</v>
      </c>
      <c r="K159" s="825">
        <f>SUM(K153:K158)</f>
        <v>5307</v>
      </c>
      <c r="L159" s="845">
        <f t="shared" si="250"/>
        <v>1.111413612565445</v>
      </c>
      <c r="M159" s="825">
        <f t="shared" ref="M159" si="262">SUM(M153:M158)</f>
        <v>4126</v>
      </c>
      <c r="N159" s="845">
        <f t="shared" si="253"/>
        <v>0.86408376963350786</v>
      </c>
      <c r="O159" s="825">
        <f t="shared" ref="O159" si="263">SUM(O153:O158)</f>
        <v>5462</v>
      </c>
      <c r="P159" s="845">
        <f t="shared" si="254"/>
        <v>1.1438743455497382</v>
      </c>
      <c r="Q159" s="106">
        <f t="shared" si="255"/>
        <v>14895</v>
      </c>
      <c r="R159" s="846">
        <f t="shared" si="256"/>
        <v>1.0397905759162305</v>
      </c>
      <c r="S159" s="825">
        <f>SUM(S153:S158)</f>
        <v>4973</v>
      </c>
      <c r="T159" s="1039">
        <f t="shared" si="257"/>
        <v>1.0414659685863874</v>
      </c>
      <c r="U159" s="825">
        <f t="shared" ref="U159" si="264">SUM(U153:U158)</f>
        <v>6237</v>
      </c>
      <c r="V159" s="1039">
        <f t="shared" si="258"/>
        <v>1.3061780104712042</v>
      </c>
      <c r="W159" s="825">
        <f t="shared" ref="W159" si="265">SUM(W153:W158)</f>
        <v>4987</v>
      </c>
      <c r="X159" s="1039">
        <f t="shared" si="259"/>
        <v>1.0443979057591624</v>
      </c>
      <c r="Y159" s="106">
        <f t="shared" si="260"/>
        <v>16197</v>
      </c>
      <c r="Z159" s="1040">
        <f t="shared" si="261"/>
        <v>1.1306806282722512</v>
      </c>
    </row>
    <row r="161" spans="1:26" x14ac:dyDescent="0.25">
      <c r="A161" s="1427" t="s">
        <v>485</v>
      </c>
      <c r="B161" s="1428"/>
      <c r="C161" s="1428"/>
      <c r="D161" s="1428"/>
      <c r="E161" s="1428"/>
      <c r="F161" s="1428"/>
      <c r="G161" s="1428"/>
      <c r="H161" s="1428"/>
      <c r="I161" s="1428"/>
      <c r="J161" s="1428"/>
      <c r="K161" s="1428"/>
      <c r="L161" s="1428"/>
      <c r="M161" s="1428"/>
      <c r="N161" s="1428"/>
      <c r="O161" s="1428"/>
      <c r="P161" s="1428"/>
      <c r="Q161" s="1428"/>
      <c r="R161" s="1428"/>
      <c r="S161" s="1428"/>
      <c r="T161" s="1428"/>
      <c r="U161" s="1428"/>
      <c r="V161" s="1428"/>
      <c r="W161" s="1428"/>
      <c r="X161" s="1428"/>
      <c r="Y161" s="1428"/>
      <c r="Z161" s="1428"/>
    </row>
    <row r="162" spans="1:26" ht="36.75" thickBot="1" x14ac:dyDescent="0.3">
      <c r="A162" s="144" t="s">
        <v>14</v>
      </c>
      <c r="B162" s="771" t="s">
        <v>15</v>
      </c>
      <c r="C162" s="346" t="s">
        <v>392</v>
      </c>
      <c r="D162" s="347" t="s">
        <v>1</v>
      </c>
      <c r="E162" s="346" t="s">
        <v>393</v>
      </c>
      <c r="F162" s="347" t="s">
        <v>1</v>
      </c>
      <c r="G162" s="346" t="s">
        <v>394</v>
      </c>
      <c r="H162" s="347" t="s">
        <v>1</v>
      </c>
      <c r="I162" s="149" t="s">
        <v>404</v>
      </c>
      <c r="J162" s="810" t="s">
        <v>205</v>
      </c>
      <c r="K162" s="840" t="s">
        <v>395</v>
      </c>
      <c r="L162" s="790" t="s">
        <v>1</v>
      </c>
      <c r="M162" s="829" t="s">
        <v>396</v>
      </c>
      <c r="N162" s="799" t="s">
        <v>1</v>
      </c>
      <c r="O162" s="829" t="s">
        <v>397</v>
      </c>
      <c r="P162" s="799" t="s">
        <v>1</v>
      </c>
      <c r="Q162" s="149" t="s">
        <v>406</v>
      </c>
      <c r="R162" s="810" t="s">
        <v>205</v>
      </c>
      <c r="S162" s="840" t="s">
        <v>2</v>
      </c>
      <c r="T162" s="790" t="s">
        <v>1</v>
      </c>
      <c r="U162" s="829" t="s">
        <v>3</v>
      </c>
      <c r="V162" s="799" t="s">
        <v>1</v>
      </c>
      <c r="W162" s="829" t="s">
        <v>4</v>
      </c>
      <c r="X162" s="799" t="s">
        <v>1</v>
      </c>
      <c r="Y162" s="149" t="s">
        <v>537</v>
      </c>
      <c r="Z162" s="810" t="s">
        <v>205</v>
      </c>
    </row>
    <row r="163" spans="1:26" ht="16.5" thickTop="1" x14ac:dyDescent="0.25">
      <c r="A163" s="154" t="s">
        <v>8</v>
      </c>
      <c r="B163" s="772">
        <f>'UBS Vila Leonor'!B7</f>
        <v>464</v>
      </c>
      <c r="C163" s="152">
        <f>'UBS Vila Leonor'!G7</f>
        <v>565</v>
      </c>
      <c r="D163" s="174">
        <f t="shared" ref="D163:D168" si="266">C163/$B163</f>
        <v>1.2176724137931034</v>
      </c>
      <c r="E163" s="152">
        <f>'UBS Vila Leonor'!I7</f>
        <v>495</v>
      </c>
      <c r="F163" s="174">
        <f t="shared" ref="F163:F168" si="267">E163/$B163</f>
        <v>1.0668103448275863</v>
      </c>
      <c r="G163" s="152">
        <f>'UBS Vila Leonor'!K7</f>
        <v>507</v>
      </c>
      <c r="H163" s="174">
        <f t="shared" ref="H163:L168" si="268">G163/$B163</f>
        <v>1.0926724137931034</v>
      </c>
      <c r="I163" s="101">
        <f t="shared" ref="I163:I168" si="269">SUM(C163,E163,G163)</f>
        <v>1567</v>
      </c>
      <c r="J163" s="814">
        <f t="shared" ref="J163:J168" si="270">I163/($B163*3)</f>
        <v>1.1257183908045978</v>
      </c>
      <c r="K163" s="830">
        <f>'UBS Vila Leonor'!O7</f>
        <v>215</v>
      </c>
      <c r="L163" s="794">
        <f t="shared" si="268"/>
        <v>0.46336206896551724</v>
      </c>
      <c r="M163" s="830">
        <f>'UBS Vila Leonor'!Q7</f>
        <v>232</v>
      </c>
      <c r="N163" s="794">
        <f t="shared" ref="N163:N168" si="271">M163/$B163</f>
        <v>0.5</v>
      </c>
      <c r="O163" s="830">
        <f>'UBS Vila Leonor'!S7</f>
        <v>514</v>
      </c>
      <c r="P163" s="794">
        <f t="shared" ref="P163:P168" si="272">O163/$B163</f>
        <v>1.1077586206896552</v>
      </c>
      <c r="Q163" s="101">
        <f t="shared" ref="Q163:Q168" si="273">SUM(K163,M163,O163)</f>
        <v>961</v>
      </c>
      <c r="R163" s="814">
        <f t="shared" ref="R163:R168" si="274">Q163/($B163*3)</f>
        <v>0.69037356321839083</v>
      </c>
      <c r="S163" s="830">
        <f>'UBS Vila Leonor'!W7</f>
        <v>514</v>
      </c>
      <c r="T163" s="794">
        <f t="shared" ref="T163:T168" si="275">S163/$B163</f>
        <v>1.1077586206896552</v>
      </c>
      <c r="U163" s="830">
        <f>'UBS Vila Leonor'!Y7</f>
        <v>477</v>
      </c>
      <c r="V163" s="794">
        <f t="shared" ref="V163:V168" si="276">U163/$B163</f>
        <v>1.0280172413793103</v>
      </c>
      <c r="W163" s="830">
        <f>'UBS Vila Leonor'!AA7</f>
        <v>442</v>
      </c>
      <c r="X163" s="794">
        <f t="shared" ref="X163:X168" si="277">W163/$B163</f>
        <v>0.95258620689655171</v>
      </c>
      <c r="Y163" s="101">
        <f t="shared" ref="Y163:Y168" si="278">SUM(S163,U163,W163)</f>
        <v>1433</v>
      </c>
      <c r="Z163" s="814">
        <f t="shared" ref="Z163:Z168" si="279">Y163/($B163*3)</f>
        <v>1.0294540229885059</v>
      </c>
    </row>
    <row r="164" spans="1:26" x14ac:dyDescent="0.25">
      <c r="A164" s="154" t="s">
        <v>9</v>
      </c>
      <c r="B164" s="773">
        <f>'UBS Vila Leonor'!B8</f>
        <v>1544</v>
      </c>
      <c r="C164" s="155">
        <f>'UBS Vila Leonor'!G8</f>
        <v>1801</v>
      </c>
      <c r="D164" s="176">
        <f t="shared" si="266"/>
        <v>1.1664507772020725</v>
      </c>
      <c r="E164" s="155">
        <f>'UBS Vila Leonor'!I8</f>
        <v>2096</v>
      </c>
      <c r="F164" s="176">
        <f t="shared" si="267"/>
        <v>1.3575129533678756</v>
      </c>
      <c r="G164" s="155">
        <f>'UBS Vila Leonor'!K8</f>
        <v>2197</v>
      </c>
      <c r="H164" s="176">
        <f t="shared" si="268"/>
        <v>1.4229274611398963</v>
      </c>
      <c r="I164" s="157">
        <f t="shared" si="269"/>
        <v>6094</v>
      </c>
      <c r="J164" s="812">
        <f t="shared" si="270"/>
        <v>1.3156303972366148</v>
      </c>
      <c r="K164" s="831">
        <f>'UBS Vila Leonor'!O8</f>
        <v>629</v>
      </c>
      <c r="L164" s="792">
        <f t="shared" si="268"/>
        <v>0.40738341968911918</v>
      </c>
      <c r="M164" s="831">
        <f>'UBS Vila Leonor'!Q8</f>
        <v>745</v>
      </c>
      <c r="N164" s="792">
        <f t="shared" si="271"/>
        <v>0.48251295336787564</v>
      </c>
      <c r="O164" s="831">
        <f>'UBS Vila Leonor'!S8</f>
        <v>1819</v>
      </c>
      <c r="P164" s="792">
        <f t="shared" si="272"/>
        <v>1.1781088082901554</v>
      </c>
      <c r="Q164" s="157">
        <f t="shared" si="273"/>
        <v>3193</v>
      </c>
      <c r="R164" s="812">
        <f t="shared" si="274"/>
        <v>0.68933506044905013</v>
      </c>
      <c r="S164" s="831">
        <f>'UBS Vila Leonor'!W8</f>
        <v>2036</v>
      </c>
      <c r="T164" s="792">
        <f t="shared" si="275"/>
        <v>1.3186528497409327</v>
      </c>
      <c r="U164" s="831">
        <f>'UBS Vila Leonor'!Y8</f>
        <v>1670</v>
      </c>
      <c r="V164" s="792">
        <f t="shared" si="276"/>
        <v>1.0816062176165804</v>
      </c>
      <c r="W164" s="831">
        <f>'UBS Vila Leonor'!AA8</f>
        <v>1531</v>
      </c>
      <c r="X164" s="792">
        <f t="shared" si="277"/>
        <v>0.99158031088082899</v>
      </c>
      <c r="Y164" s="157">
        <f t="shared" si="278"/>
        <v>5237</v>
      </c>
      <c r="Z164" s="812">
        <f t="shared" si="279"/>
        <v>1.1306131260794474</v>
      </c>
    </row>
    <row r="165" spans="1:26" x14ac:dyDescent="0.25">
      <c r="A165" s="154" t="s">
        <v>10</v>
      </c>
      <c r="B165" s="773">
        <f>'UBS Vila Leonor'!B9</f>
        <v>526</v>
      </c>
      <c r="C165" s="155">
        <f>'UBS Vila Leonor'!G9</f>
        <v>491</v>
      </c>
      <c r="D165" s="176">
        <f t="shared" si="266"/>
        <v>0.93346007604562742</v>
      </c>
      <c r="E165" s="155">
        <f>'UBS Vila Leonor'!I9</f>
        <v>374</v>
      </c>
      <c r="F165" s="176">
        <f t="shared" si="267"/>
        <v>0.71102661596958172</v>
      </c>
      <c r="G165" s="155">
        <f>'UBS Vila Leonor'!K9</f>
        <v>545</v>
      </c>
      <c r="H165" s="176">
        <f t="shared" si="268"/>
        <v>1.0361216730038023</v>
      </c>
      <c r="I165" s="157">
        <f t="shared" si="269"/>
        <v>1410</v>
      </c>
      <c r="J165" s="812">
        <f t="shared" si="270"/>
        <v>0.89353612167300378</v>
      </c>
      <c r="K165" s="831">
        <f>'UBS Vila Leonor'!O9</f>
        <v>496</v>
      </c>
      <c r="L165" s="792">
        <f t="shared" si="268"/>
        <v>0.94296577946768056</v>
      </c>
      <c r="M165" s="831">
        <f>'UBS Vila Leonor'!Q9</f>
        <v>545</v>
      </c>
      <c r="N165" s="792">
        <f t="shared" si="271"/>
        <v>1.0361216730038023</v>
      </c>
      <c r="O165" s="831">
        <f>'UBS Vila Leonor'!S9</f>
        <v>634</v>
      </c>
      <c r="P165" s="792">
        <f t="shared" si="272"/>
        <v>1.2053231939163498</v>
      </c>
      <c r="Q165" s="157">
        <f t="shared" si="273"/>
        <v>1675</v>
      </c>
      <c r="R165" s="812">
        <f t="shared" si="274"/>
        <v>1.061470215462611</v>
      </c>
      <c r="S165" s="831">
        <f>'UBS Vila Leonor'!W9</f>
        <v>505</v>
      </c>
      <c r="T165" s="792">
        <f t="shared" si="275"/>
        <v>0.96007604562737647</v>
      </c>
      <c r="U165" s="831">
        <f>'UBS Vila Leonor'!Y9</f>
        <v>561</v>
      </c>
      <c r="V165" s="792">
        <f t="shared" si="276"/>
        <v>1.0665399239543727</v>
      </c>
      <c r="W165" s="831">
        <f>'UBS Vila Leonor'!AA9</f>
        <v>490</v>
      </c>
      <c r="X165" s="792">
        <f t="shared" si="277"/>
        <v>0.9315589353612167</v>
      </c>
      <c r="Y165" s="157">
        <f t="shared" si="278"/>
        <v>1556</v>
      </c>
      <c r="Z165" s="812">
        <f t="shared" si="279"/>
        <v>0.98605830164765529</v>
      </c>
    </row>
    <row r="166" spans="1:26" x14ac:dyDescent="0.25">
      <c r="A166" s="154" t="s">
        <v>42</v>
      </c>
      <c r="B166" s="773">
        <f>'UBS Vila Leonor'!B10</f>
        <v>526</v>
      </c>
      <c r="C166" s="155">
        <f>'UBS Vila Leonor'!G10</f>
        <v>310</v>
      </c>
      <c r="D166" s="176">
        <f t="shared" si="266"/>
        <v>0.58935361216730042</v>
      </c>
      <c r="E166" s="155">
        <f>'UBS Vila Leonor'!I10</f>
        <v>317</v>
      </c>
      <c r="F166" s="176">
        <f t="shared" si="267"/>
        <v>0.60266159695817489</v>
      </c>
      <c r="G166" s="155">
        <f>'UBS Vila Leonor'!K10</f>
        <v>504</v>
      </c>
      <c r="H166" s="176">
        <f t="shared" si="268"/>
        <v>0.95817490494296575</v>
      </c>
      <c r="I166" s="157">
        <f t="shared" si="269"/>
        <v>1131</v>
      </c>
      <c r="J166" s="812">
        <f t="shared" si="270"/>
        <v>0.71673003802281365</v>
      </c>
      <c r="K166" s="831">
        <f>'UBS Vila Leonor'!O10</f>
        <v>417</v>
      </c>
      <c r="L166" s="792">
        <f t="shared" si="268"/>
        <v>0.79277566539923949</v>
      </c>
      <c r="M166" s="831">
        <f>'UBS Vila Leonor'!Q10</f>
        <v>263</v>
      </c>
      <c r="N166" s="792">
        <f t="shared" si="271"/>
        <v>0.5</v>
      </c>
      <c r="O166" s="831">
        <f>'UBS Vila Leonor'!S10</f>
        <v>424</v>
      </c>
      <c r="P166" s="792">
        <f t="shared" si="272"/>
        <v>0.80608365019011408</v>
      </c>
      <c r="Q166" s="157">
        <f t="shared" si="273"/>
        <v>1104</v>
      </c>
      <c r="R166" s="812">
        <f t="shared" si="274"/>
        <v>0.69961977186311786</v>
      </c>
      <c r="S166" s="831">
        <f>'UBS Vila Leonor'!W10</f>
        <v>429</v>
      </c>
      <c r="T166" s="792">
        <f t="shared" si="275"/>
        <v>0.81558935361216733</v>
      </c>
      <c r="U166" s="831">
        <f>'UBS Vila Leonor'!Y10</f>
        <v>392</v>
      </c>
      <c r="V166" s="792">
        <f t="shared" si="276"/>
        <v>0.74524714828897343</v>
      </c>
      <c r="W166" s="831">
        <f>'UBS Vila Leonor'!AA10</f>
        <v>405</v>
      </c>
      <c r="X166" s="792">
        <f t="shared" si="277"/>
        <v>0.76996197718631176</v>
      </c>
      <c r="Y166" s="157">
        <f t="shared" si="278"/>
        <v>1226</v>
      </c>
      <c r="Z166" s="812">
        <f t="shared" si="279"/>
        <v>0.77693282636248417</v>
      </c>
    </row>
    <row r="167" spans="1:26" ht="16.5" thickBot="1" x14ac:dyDescent="0.3">
      <c r="A167" s="160" t="s">
        <v>13</v>
      </c>
      <c r="B167" s="774">
        <f>'UBS Vila Leonor'!B11</f>
        <v>526</v>
      </c>
      <c r="C167" s="161">
        <f>'UBS Vila Leonor'!G11</f>
        <v>324</v>
      </c>
      <c r="D167" s="186">
        <f t="shared" si="266"/>
        <v>0.61596958174904948</v>
      </c>
      <c r="E167" s="161">
        <f>'UBS Vila Leonor'!I11</f>
        <v>422</v>
      </c>
      <c r="F167" s="186">
        <f t="shared" si="267"/>
        <v>0.80228136882129275</v>
      </c>
      <c r="G167" s="161">
        <f>'UBS Vila Leonor'!K11</f>
        <v>208</v>
      </c>
      <c r="H167" s="186">
        <f t="shared" si="268"/>
        <v>0.39543726235741444</v>
      </c>
      <c r="I167" s="163">
        <f t="shared" si="269"/>
        <v>954</v>
      </c>
      <c r="J167" s="813">
        <f t="shared" si="270"/>
        <v>0.6045627376425855</v>
      </c>
      <c r="K167" s="832">
        <f>'UBS Vila Leonor'!O11</f>
        <v>377</v>
      </c>
      <c r="L167" s="793">
        <f t="shared" si="268"/>
        <v>0.71673003802281365</v>
      </c>
      <c r="M167" s="832">
        <f>'UBS Vila Leonor'!Q11</f>
        <v>424</v>
      </c>
      <c r="N167" s="793">
        <f t="shared" si="271"/>
        <v>0.80608365019011408</v>
      </c>
      <c r="O167" s="832">
        <f>'UBS Vila Leonor'!S11</f>
        <v>360</v>
      </c>
      <c r="P167" s="793">
        <f t="shared" si="272"/>
        <v>0.68441064638783267</v>
      </c>
      <c r="Q167" s="163">
        <f t="shared" si="273"/>
        <v>1161</v>
      </c>
      <c r="R167" s="813">
        <f t="shared" si="274"/>
        <v>0.73574144486692017</v>
      </c>
      <c r="S167" s="832">
        <f>'UBS Vila Leonor'!W11</f>
        <v>415</v>
      </c>
      <c r="T167" s="793">
        <f t="shared" si="275"/>
        <v>0.78897338403041828</v>
      </c>
      <c r="U167" s="832">
        <f>'UBS Vila Leonor'!Y11</f>
        <v>156</v>
      </c>
      <c r="V167" s="793">
        <f t="shared" si="276"/>
        <v>0.29657794676806082</v>
      </c>
      <c r="W167" s="832">
        <f>'UBS Vila Leonor'!AA11</f>
        <v>229</v>
      </c>
      <c r="X167" s="793">
        <f t="shared" si="277"/>
        <v>0.43536121673003803</v>
      </c>
      <c r="Y167" s="163">
        <f t="shared" si="278"/>
        <v>800</v>
      </c>
      <c r="Z167" s="813">
        <f t="shared" si="279"/>
        <v>0.50697084917617241</v>
      </c>
    </row>
    <row r="168" spans="1:26" ht="16.5" thickBot="1" x14ac:dyDescent="0.3">
      <c r="A168" s="164" t="s">
        <v>378</v>
      </c>
      <c r="B168" s="847">
        <f>SUM(B163:B167)</f>
        <v>3586</v>
      </c>
      <c r="C168" s="166">
        <f>SUM(C163:C167)</f>
        <v>3491</v>
      </c>
      <c r="D168" s="844">
        <f t="shared" si="266"/>
        <v>0.97350808700501956</v>
      </c>
      <c r="E168" s="166">
        <f>SUM(E163:E167)</f>
        <v>3704</v>
      </c>
      <c r="F168" s="844">
        <f t="shared" si="267"/>
        <v>1.0329057445621863</v>
      </c>
      <c r="G168" s="166">
        <f>SUM(G163:G167)</f>
        <v>3961</v>
      </c>
      <c r="H168" s="844">
        <f t="shared" si="268"/>
        <v>1.1045733407696599</v>
      </c>
      <c r="I168" s="106">
        <f t="shared" si="269"/>
        <v>11156</v>
      </c>
      <c r="J168" s="846">
        <f t="shared" si="270"/>
        <v>1.0369957241122885</v>
      </c>
      <c r="K168" s="825">
        <f>SUM(K163:K167)</f>
        <v>2134</v>
      </c>
      <c r="L168" s="845">
        <f t="shared" si="268"/>
        <v>0.59509202453987731</v>
      </c>
      <c r="M168" s="825">
        <f t="shared" ref="M168" si="280">SUM(M163:M167)</f>
        <v>2209</v>
      </c>
      <c r="N168" s="845">
        <f t="shared" si="271"/>
        <v>0.61600669269380925</v>
      </c>
      <c r="O168" s="825">
        <f t="shared" ref="O168" si="281">SUM(O163:O167)</f>
        <v>3751</v>
      </c>
      <c r="P168" s="845">
        <f t="shared" si="272"/>
        <v>1.0460122699386503</v>
      </c>
      <c r="Q168" s="106">
        <f t="shared" si="273"/>
        <v>8094</v>
      </c>
      <c r="R168" s="846">
        <f t="shared" si="274"/>
        <v>0.75237032905744561</v>
      </c>
      <c r="S168" s="825">
        <f>SUM(S163:S167)</f>
        <v>3899</v>
      </c>
      <c r="T168" s="1039">
        <f t="shared" si="275"/>
        <v>1.0872838817624093</v>
      </c>
      <c r="U168" s="825">
        <f t="shared" ref="U168" si="282">SUM(U163:U167)</f>
        <v>3256</v>
      </c>
      <c r="V168" s="1039">
        <f t="shared" si="276"/>
        <v>0.90797546012269936</v>
      </c>
      <c r="W168" s="825">
        <f t="shared" ref="W168" si="283">SUM(W163:W167)</f>
        <v>3097</v>
      </c>
      <c r="X168" s="1039">
        <f t="shared" si="277"/>
        <v>0.86363636363636365</v>
      </c>
      <c r="Y168" s="106">
        <f t="shared" si="278"/>
        <v>10252</v>
      </c>
      <c r="Z168" s="1040">
        <f t="shared" si="279"/>
        <v>0.95296523517382414</v>
      </c>
    </row>
    <row r="170" spans="1:26" x14ac:dyDescent="0.25">
      <c r="A170" s="1427" t="s">
        <v>486</v>
      </c>
      <c r="B170" s="1428"/>
      <c r="C170" s="1428"/>
      <c r="D170" s="1428"/>
      <c r="E170" s="1428"/>
      <c r="F170" s="1428"/>
      <c r="G170" s="1428"/>
      <c r="H170" s="1428"/>
      <c r="I170" s="1428"/>
      <c r="J170" s="1428"/>
      <c r="K170" s="1428"/>
      <c r="L170" s="1428"/>
      <c r="M170" s="1428"/>
      <c r="N170" s="1428"/>
      <c r="O170" s="1428"/>
      <c r="P170" s="1428"/>
      <c r="Q170" s="1428"/>
      <c r="R170" s="1428"/>
      <c r="S170" s="1428"/>
      <c r="T170" s="1428"/>
      <c r="U170" s="1428"/>
      <c r="V170" s="1428"/>
      <c r="W170" s="1428"/>
      <c r="X170" s="1428"/>
      <c r="Y170" s="1428"/>
      <c r="Z170" s="1428"/>
    </row>
    <row r="171" spans="1:26" ht="36.75" thickBot="1" x14ac:dyDescent="0.3">
      <c r="A171" s="144" t="s">
        <v>14</v>
      </c>
      <c r="B171" s="771" t="s">
        <v>15</v>
      </c>
      <c r="C171" s="346" t="s">
        <v>392</v>
      </c>
      <c r="D171" s="347" t="s">
        <v>1</v>
      </c>
      <c r="E171" s="346" t="s">
        <v>393</v>
      </c>
      <c r="F171" s="347" t="s">
        <v>1</v>
      </c>
      <c r="G171" s="346" t="s">
        <v>394</v>
      </c>
      <c r="H171" s="347" t="s">
        <v>1</v>
      </c>
      <c r="I171" s="149" t="s">
        <v>404</v>
      </c>
      <c r="J171" s="810" t="s">
        <v>205</v>
      </c>
      <c r="K171" s="840" t="s">
        <v>395</v>
      </c>
      <c r="L171" s="790" t="s">
        <v>1</v>
      </c>
      <c r="M171" s="829" t="s">
        <v>396</v>
      </c>
      <c r="N171" s="799" t="s">
        <v>1</v>
      </c>
      <c r="O171" s="829" t="s">
        <v>397</v>
      </c>
      <c r="P171" s="799" t="s">
        <v>1</v>
      </c>
      <c r="Q171" s="149" t="s">
        <v>406</v>
      </c>
      <c r="R171" s="810" t="s">
        <v>205</v>
      </c>
      <c r="S171" s="840" t="s">
        <v>2</v>
      </c>
      <c r="T171" s="790" t="s">
        <v>1</v>
      </c>
      <c r="U171" s="829" t="s">
        <v>3</v>
      </c>
      <c r="V171" s="799" t="s">
        <v>1</v>
      </c>
      <c r="W171" s="829" t="s">
        <v>4</v>
      </c>
      <c r="X171" s="799" t="s">
        <v>1</v>
      </c>
      <c r="Y171" s="149" t="s">
        <v>537</v>
      </c>
      <c r="Z171" s="810" t="s">
        <v>205</v>
      </c>
    </row>
    <row r="172" spans="1:26" ht="16.5" thickTop="1" x14ac:dyDescent="0.25">
      <c r="A172" s="154" t="s">
        <v>8</v>
      </c>
      <c r="B172" s="772">
        <f>'UBS Vila Sabrina'!B7</f>
        <v>544</v>
      </c>
      <c r="C172" s="152">
        <f>'UBS Vila Sabrina'!G7</f>
        <v>545</v>
      </c>
      <c r="D172" s="174">
        <f t="shared" ref="D172:D177" si="284">C172/$B172</f>
        <v>1.0018382352941178</v>
      </c>
      <c r="E172" s="152">
        <f>'UBS Vila Sabrina'!I7</f>
        <v>522</v>
      </c>
      <c r="F172" s="174">
        <f t="shared" ref="F172:F177" si="285">E172/$B172</f>
        <v>0.9595588235294118</v>
      </c>
      <c r="G172" s="152">
        <f>'UBS Vila Sabrina'!K7</f>
        <v>621</v>
      </c>
      <c r="H172" s="174">
        <f t="shared" ref="H172:L177" si="286">G172/$B172</f>
        <v>1.1415441176470589</v>
      </c>
      <c r="I172" s="101">
        <f t="shared" ref="I172:I177" si="287">SUM(C172,E172,G172)</f>
        <v>1688</v>
      </c>
      <c r="J172" s="814">
        <f t="shared" ref="J172:J177" si="288">I172/($B172*3)</f>
        <v>1.0343137254901962</v>
      </c>
      <c r="K172" s="830">
        <f>'UBS Vila Sabrina'!O7</f>
        <v>500</v>
      </c>
      <c r="L172" s="794">
        <f t="shared" si="286"/>
        <v>0.91911764705882348</v>
      </c>
      <c r="M172" s="830">
        <f>'UBS Vila Sabrina'!Q7</f>
        <v>494</v>
      </c>
      <c r="N172" s="794">
        <f t="shared" ref="N172:N177" si="289">M172/$B172</f>
        <v>0.90808823529411764</v>
      </c>
      <c r="O172" s="830">
        <f>'UBS Vila Sabrina'!S7</f>
        <v>365</v>
      </c>
      <c r="P172" s="794">
        <f t="shared" ref="P172:P177" si="290">O172/$B172</f>
        <v>0.67095588235294112</v>
      </c>
      <c r="Q172" s="101">
        <f t="shared" ref="Q172:Q177" si="291">SUM(K172,M172,O172)</f>
        <v>1359</v>
      </c>
      <c r="R172" s="814">
        <f t="shared" ref="R172:R177" si="292">Q172/($B172*3)</f>
        <v>0.83272058823529416</v>
      </c>
      <c r="S172" s="830">
        <f>'UBS Vila Sabrina'!W7</f>
        <v>607</v>
      </c>
      <c r="T172" s="794">
        <f t="shared" ref="T172:T177" si="293">S172/$B172</f>
        <v>1.1158088235294117</v>
      </c>
      <c r="U172" s="830">
        <f>'UBS Vila Sabrina'!Y7</f>
        <v>575</v>
      </c>
      <c r="V172" s="794">
        <f t="shared" ref="V172:V177" si="294">U172/$B172</f>
        <v>1.056985294117647</v>
      </c>
      <c r="W172" s="830">
        <f>'UBS Vila Sabrina'!AA7</f>
        <v>498</v>
      </c>
      <c r="X172" s="794">
        <f t="shared" ref="X172:X177" si="295">W172/$B172</f>
        <v>0.9154411764705882</v>
      </c>
      <c r="Y172" s="101">
        <f t="shared" ref="Y172:Y177" si="296">SUM(S172,U172,W172)</f>
        <v>1680</v>
      </c>
      <c r="Z172" s="814">
        <f t="shared" ref="Z172:Z177" si="297">Y172/($B172*3)</f>
        <v>1.0294117647058822</v>
      </c>
    </row>
    <row r="173" spans="1:26" x14ac:dyDescent="0.25">
      <c r="A173" s="154" t="s">
        <v>9</v>
      </c>
      <c r="B173" s="773">
        <f>'UBS Vila Sabrina'!B8</f>
        <v>1744</v>
      </c>
      <c r="C173" s="155">
        <f>'UBS Vila Sabrina'!G8</f>
        <v>2143</v>
      </c>
      <c r="D173" s="176">
        <f t="shared" si="284"/>
        <v>1.2287844036697249</v>
      </c>
      <c r="E173" s="155">
        <f>'UBS Vila Sabrina'!I8</f>
        <v>2290</v>
      </c>
      <c r="F173" s="176">
        <f t="shared" si="285"/>
        <v>1.3130733944954129</v>
      </c>
      <c r="G173" s="155">
        <f>'UBS Vila Sabrina'!K8</f>
        <v>2256</v>
      </c>
      <c r="H173" s="176">
        <f t="shared" si="286"/>
        <v>1.2935779816513762</v>
      </c>
      <c r="I173" s="157">
        <f t="shared" si="287"/>
        <v>6689</v>
      </c>
      <c r="J173" s="812">
        <f t="shared" si="288"/>
        <v>1.2784785932721712</v>
      </c>
      <c r="K173" s="831">
        <f>'UBS Vila Sabrina'!O8</f>
        <v>1578</v>
      </c>
      <c r="L173" s="792">
        <f t="shared" si="286"/>
        <v>0.90481651376146788</v>
      </c>
      <c r="M173" s="831">
        <f>'UBS Vila Sabrina'!Q8</f>
        <v>1347</v>
      </c>
      <c r="N173" s="792">
        <f t="shared" si="289"/>
        <v>0.77236238532110091</v>
      </c>
      <c r="O173" s="831">
        <f>'UBS Vila Sabrina'!S8</f>
        <v>757</v>
      </c>
      <c r="P173" s="792">
        <f t="shared" si="290"/>
        <v>0.43405963302752293</v>
      </c>
      <c r="Q173" s="157">
        <f t="shared" si="291"/>
        <v>3682</v>
      </c>
      <c r="R173" s="812">
        <f t="shared" si="292"/>
        <v>0.70374617737003053</v>
      </c>
      <c r="S173" s="831">
        <f>'UBS Vila Sabrina'!W8</f>
        <v>2170</v>
      </c>
      <c r="T173" s="792">
        <f t="shared" si="293"/>
        <v>1.2442660550458715</v>
      </c>
      <c r="U173" s="831">
        <f>'UBS Vila Sabrina'!Y8</f>
        <v>2063</v>
      </c>
      <c r="V173" s="792">
        <f t="shared" si="294"/>
        <v>1.1829128440366972</v>
      </c>
      <c r="W173" s="831">
        <f>'UBS Vila Sabrina'!AA8</f>
        <v>1907</v>
      </c>
      <c r="X173" s="792">
        <f t="shared" si="295"/>
        <v>1.0934633027522935</v>
      </c>
      <c r="Y173" s="157">
        <f t="shared" si="296"/>
        <v>6140</v>
      </c>
      <c r="Z173" s="812">
        <f t="shared" si="297"/>
        <v>1.1735474006116209</v>
      </c>
    </row>
    <row r="174" spans="1:26" x14ac:dyDescent="0.25">
      <c r="A174" s="154" t="s">
        <v>10</v>
      </c>
      <c r="B174" s="773">
        <f>'UBS Vila Sabrina'!B9</f>
        <v>789</v>
      </c>
      <c r="C174" s="155">
        <f>'UBS Vila Sabrina'!G9</f>
        <v>629</v>
      </c>
      <c r="D174" s="176">
        <f t="shared" si="284"/>
        <v>0.79721166032953106</v>
      </c>
      <c r="E174" s="155">
        <f>'UBS Vila Sabrina'!I9</f>
        <v>494</v>
      </c>
      <c r="F174" s="176">
        <f t="shared" si="285"/>
        <v>0.62610899873257286</v>
      </c>
      <c r="G174" s="155">
        <f>'UBS Vila Sabrina'!K9</f>
        <v>456</v>
      </c>
      <c r="H174" s="176">
        <f t="shared" si="286"/>
        <v>0.57794676806083645</v>
      </c>
      <c r="I174" s="157">
        <f t="shared" si="287"/>
        <v>1579</v>
      </c>
      <c r="J174" s="812">
        <f t="shared" si="288"/>
        <v>0.66708914237431349</v>
      </c>
      <c r="K174" s="831">
        <f>'UBS Vila Sabrina'!O9</f>
        <v>735</v>
      </c>
      <c r="L174" s="792">
        <f t="shared" si="286"/>
        <v>0.9315589353612167</v>
      </c>
      <c r="M174" s="831">
        <f>'UBS Vila Sabrina'!Q9</f>
        <v>839</v>
      </c>
      <c r="N174" s="792">
        <f t="shared" si="289"/>
        <v>1.0633713561470215</v>
      </c>
      <c r="O174" s="831">
        <f>'UBS Vila Sabrina'!S9</f>
        <v>939</v>
      </c>
      <c r="P174" s="792">
        <f t="shared" si="290"/>
        <v>1.1901140684410647</v>
      </c>
      <c r="Q174" s="157">
        <f t="shared" si="291"/>
        <v>2513</v>
      </c>
      <c r="R174" s="812">
        <f t="shared" si="292"/>
        <v>1.0616814533164343</v>
      </c>
      <c r="S174" s="831">
        <f>'UBS Vila Sabrina'!W9</f>
        <v>759</v>
      </c>
      <c r="T174" s="792">
        <f t="shared" si="293"/>
        <v>0.96197718631178708</v>
      </c>
      <c r="U174" s="831">
        <f>'UBS Vila Sabrina'!Y9</f>
        <v>895</v>
      </c>
      <c r="V174" s="792">
        <f t="shared" si="294"/>
        <v>1.1343472750316856</v>
      </c>
      <c r="W174" s="831">
        <f>'UBS Vila Sabrina'!AA9</f>
        <v>717</v>
      </c>
      <c r="X174" s="792">
        <f t="shared" si="295"/>
        <v>0.90874524714828897</v>
      </c>
      <c r="Y174" s="157">
        <f t="shared" si="296"/>
        <v>2371</v>
      </c>
      <c r="Z174" s="812">
        <f t="shared" si="297"/>
        <v>1.0016899028305872</v>
      </c>
    </row>
    <row r="175" spans="1:26" x14ac:dyDescent="0.25">
      <c r="A175" s="154" t="s">
        <v>42</v>
      </c>
      <c r="B175" s="773">
        <f>'UBS Vila Sabrina'!B10</f>
        <v>526</v>
      </c>
      <c r="C175" s="155">
        <f>'UBS Vila Sabrina'!G10</f>
        <v>510</v>
      </c>
      <c r="D175" s="176">
        <f t="shared" si="284"/>
        <v>0.96958174904942962</v>
      </c>
      <c r="E175" s="155">
        <f>'UBS Vila Sabrina'!I10</f>
        <v>453</v>
      </c>
      <c r="F175" s="176">
        <f t="shared" si="285"/>
        <v>0.86121673003802279</v>
      </c>
      <c r="G175" s="155">
        <f>'UBS Vila Sabrina'!K10</f>
        <v>510</v>
      </c>
      <c r="H175" s="176">
        <f t="shared" si="286"/>
        <v>0.96958174904942962</v>
      </c>
      <c r="I175" s="157">
        <f t="shared" si="287"/>
        <v>1473</v>
      </c>
      <c r="J175" s="812">
        <f t="shared" si="288"/>
        <v>0.93346007604562742</v>
      </c>
      <c r="K175" s="831">
        <f>'UBS Vila Sabrina'!O10</f>
        <v>463</v>
      </c>
      <c r="L175" s="792">
        <f t="shared" si="286"/>
        <v>0.88022813688212931</v>
      </c>
      <c r="M175" s="831">
        <f>'UBS Vila Sabrina'!Q10</f>
        <v>286</v>
      </c>
      <c r="N175" s="792">
        <f t="shared" si="289"/>
        <v>0.54372623574144485</v>
      </c>
      <c r="O175" s="831">
        <f>'UBS Vila Sabrina'!S10</f>
        <v>532</v>
      </c>
      <c r="P175" s="792">
        <f t="shared" si="290"/>
        <v>1.0114068441064639</v>
      </c>
      <c r="Q175" s="157">
        <f t="shared" si="291"/>
        <v>1281</v>
      </c>
      <c r="R175" s="812">
        <f t="shared" si="292"/>
        <v>0.81178707224334601</v>
      </c>
      <c r="S175" s="831">
        <f>'UBS Vila Sabrina'!W10</f>
        <v>340</v>
      </c>
      <c r="T175" s="792">
        <f t="shared" si="293"/>
        <v>0.64638783269961975</v>
      </c>
      <c r="U175" s="831">
        <f>'UBS Vila Sabrina'!Y10</f>
        <v>349</v>
      </c>
      <c r="V175" s="792">
        <f t="shared" si="294"/>
        <v>0.66349809885931554</v>
      </c>
      <c r="W175" s="831">
        <f>'UBS Vila Sabrina'!AA10</f>
        <v>294</v>
      </c>
      <c r="X175" s="792">
        <f t="shared" si="295"/>
        <v>0.55893536121673004</v>
      </c>
      <c r="Y175" s="157">
        <f t="shared" si="296"/>
        <v>983</v>
      </c>
      <c r="Z175" s="812">
        <f t="shared" si="297"/>
        <v>0.62294043092522178</v>
      </c>
    </row>
    <row r="176" spans="1:26" ht="16.5" thickBot="1" x14ac:dyDescent="0.3">
      <c r="A176" s="160" t="s">
        <v>13</v>
      </c>
      <c r="B176" s="774">
        <f>'UBS Vila Sabrina'!B11</f>
        <v>526</v>
      </c>
      <c r="C176" s="161">
        <f>'UBS Vila Sabrina'!G11</f>
        <v>289</v>
      </c>
      <c r="D176" s="186">
        <f t="shared" si="284"/>
        <v>0.54942965779467678</v>
      </c>
      <c r="E176" s="161">
        <f>'UBS Vila Sabrina'!I11</f>
        <v>393</v>
      </c>
      <c r="F176" s="186">
        <f t="shared" si="285"/>
        <v>0.74714828897338403</v>
      </c>
      <c r="G176" s="161">
        <f>'UBS Vila Sabrina'!K11</f>
        <v>514</v>
      </c>
      <c r="H176" s="186">
        <f t="shared" si="286"/>
        <v>0.97718631178707227</v>
      </c>
      <c r="I176" s="163">
        <f t="shared" si="287"/>
        <v>1196</v>
      </c>
      <c r="J176" s="813">
        <f t="shared" si="288"/>
        <v>0.75792141951837766</v>
      </c>
      <c r="K176" s="832">
        <f>'UBS Vila Sabrina'!O11</f>
        <v>488</v>
      </c>
      <c r="L176" s="793">
        <f t="shared" si="286"/>
        <v>0.92775665399239549</v>
      </c>
      <c r="M176" s="832">
        <f>'UBS Vila Sabrina'!Q11</f>
        <v>522</v>
      </c>
      <c r="N176" s="793">
        <f t="shared" si="289"/>
        <v>0.99239543726235746</v>
      </c>
      <c r="O176" s="832">
        <f>'UBS Vila Sabrina'!S11</f>
        <v>557</v>
      </c>
      <c r="P176" s="793">
        <f t="shared" si="290"/>
        <v>1.05893536121673</v>
      </c>
      <c r="Q176" s="163">
        <f t="shared" si="291"/>
        <v>1567</v>
      </c>
      <c r="R176" s="813">
        <f t="shared" si="292"/>
        <v>0.99302915082382759</v>
      </c>
      <c r="S176" s="832">
        <f>'UBS Vila Sabrina'!W11</f>
        <v>376</v>
      </c>
      <c r="T176" s="793">
        <f t="shared" si="293"/>
        <v>0.71482889733840305</v>
      </c>
      <c r="U176" s="832">
        <f>'UBS Vila Sabrina'!Y11</f>
        <v>337</v>
      </c>
      <c r="V176" s="793">
        <f t="shared" si="294"/>
        <v>0.64068441064638781</v>
      </c>
      <c r="W176" s="832">
        <f>'UBS Vila Sabrina'!AA11</f>
        <v>339</v>
      </c>
      <c r="X176" s="793">
        <f t="shared" si="295"/>
        <v>0.64448669201520914</v>
      </c>
      <c r="Y176" s="163">
        <f t="shared" si="296"/>
        <v>1052</v>
      </c>
      <c r="Z176" s="813">
        <f t="shared" si="297"/>
        <v>0.66666666666666663</v>
      </c>
    </row>
    <row r="177" spans="1:26" ht="16.5" thickBot="1" x14ac:dyDescent="0.3">
      <c r="A177" s="164" t="s">
        <v>327</v>
      </c>
      <c r="B177" s="847">
        <f>SUM(B172:B176)</f>
        <v>4129</v>
      </c>
      <c r="C177" s="166">
        <f>SUM(C172:C176)</f>
        <v>4116</v>
      </c>
      <c r="D177" s="844">
        <f t="shared" si="284"/>
        <v>0.99685153790263992</v>
      </c>
      <c r="E177" s="166">
        <f>SUM(E172:E176)</f>
        <v>4152</v>
      </c>
      <c r="F177" s="844">
        <f t="shared" si="285"/>
        <v>1.0055703560184064</v>
      </c>
      <c r="G177" s="166">
        <f>SUM(G172:G176)</f>
        <v>4357</v>
      </c>
      <c r="H177" s="844">
        <f t="shared" si="286"/>
        <v>1.0552191813998546</v>
      </c>
      <c r="I177" s="106">
        <f t="shared" si="287"/>
        <v>12625</v>
      </c>
      <c r="J177" s="846">
        <f t="shared" si="288"/>
        <v>1.0192136917736336</v>
      </c>
      <c r="K177" s="825">
        <f>SUM(K172:K176)</f>
        <v>3764</v>
      </c>
      <c r="L177" s="845">
        <f t="shared" si="286"/>
        <v>0.9116008718818116</v>
      </c>
      <c r="M177" s="825">
        <f t="shared" ref="M177" si="298">SUM(M172:M176)</f>
        <v>3488</v>
      </c>
      <c r="N177" s="845">
        <f t="shared" si="289"/>
        <v>0.84475659966093486</v>
      </c>
      <c r="O177" s="825">
        <f t="shared" ref="O177" si="299">SUM(O172:O176)</f>
        <v>3150</v>
      </c>
      <c r="P177" s="845">
        <f t="shared" si="290"/>
        <v>0.76289658512957137</v>
      </c>
      <c r="Q177" s="106">
        <f t="shared" si="291"/>
        <v>10402</v>
      </c>
      <c r="R177" s="846">
        <f t="shared" si="292"/>
        <v>0.83975135222410591</v>
      </c>
      <c r="S177" s="825">
        <f>SUM(S172:S176)</f>
        <v>4252</v>
      </c>
      <c r="T177" s="1039">
        <f t="shared" si="293"/>
        <v>1.029789295228869</v>
      </c>
      <c r="U177" s="825">
        <f t="shared" ref="U177" si="300">SUM(U172:U176)</f>
        <v>4219</v>
      </c>
      <c r="V177" s="1039">
        <f t="shared" si="294"/>
        <v>1.0217970452894163</v>
      </c>
      <c r="W177" s="825">
        <f t="shared" ref="W177" si="301">SUM(W172:W176)</f>
        <v>3755</v>
      </c>
      <c r="X177" s="1039">
        <f t="shared" si="295"/>
        <v>0.90942116735286993</v>
      </c>
      <c r="Y177" s="106">
        <f t="shared" si="296"/>
        <v>12226</v>
      </c>
      <c r="Z177" s="1040">
        <f t="shared" si="297"/>
        <v>0.98700250262371847</v>
      </c>
    </row>
    <row r="179" spans="1:26" x14ac:dyDescent="0.25">
      <c r="A179" s="1427" t="s">
        <v>487</v>
      </c>
      <c r="B179" s="1428"/>
      <c r="C179" s="1428"/>
      <c r="D179" s="1428"/>
      <c r="E179" s="1428"/>
      <c r="F179" s="1428"/>
      <c r="G179" s="1428"/>
      <c r="H179" s="1428"/>
      <c r="I179" s="1428"/>
      <c r="J179" s="1428"/>
      <c r="K179" s="1428"/>
      <c r="L179" s="1428"/>
      <c r="M179" s="1428"/>
      <c r="N179" s="1428"/>
      <c r="O179" s="1428"/>
      <c r="P179" s="1428"/>
      <c r="Q179" s="1428"/>
      <c r="R179" s="1428"/>
      <c r="S179" s="1428"/>
      <c r="T179" s="1428"/>
      <c r="U179" s="1428"/>
      <c r="V179" s="1428"/>
      <c r="W179" s="1428"/>
      <c r="X179" s="1428"/>
      <c r="Y179" s="1428"/>
      <c r="Z179" s="1428"/>
    </row>
    <row r="180" spans="1:26" ht="36.75" thickBot="1" x14ac:dyDescent="0.3">
      <c r="A180" s="144" t="s">
        <v>14</v>
      </c>
      <c r="B180" s="771" t="s">
        <v>15</v>
      </c>
      <c r="C180" s="346" t="s">
        <v>392</v>
      </c>
      <c r="D180" s="347" t="s">
        <v>1</v>
      </c>
      <c r="E180" s="346" t="s">
        <v>393</v>
      </c>
      <c r="F180" s="347" t="s">
        <v>1</v>
      </c>
      <c r="G180" s="346" t="s">
        <v>394</v>
      </c>
      <c r="H180" s="347" t="s">
        <v>1</v>
      </c>
      <c r="I180" s="149" t="s">
        <v>404</v>
      </c>
      <c r="J180" s="810" t="s">
        <v>205</v>
      </c>
      <c r="K180" s="840" t="s">
        <v>395</v>
      </c>
      <c r="L180" s="790" t="s">
        <v>1</v>
      </c>
      <c r="M180" s="829" t="s">
        <v>396</v>
      </c>
      <c r="N180" s="799" t="s">
        <v>1</v>
      </c>
      <c r="O180" s="829" t="s">
        <v>397</v>
      </c>
      <c r="P180" s="799" t="s">
        <v>1</v>
      </c>
      <c r="Q180" s="149" t="s">
        <v>406</v>
      </c>
      <c r="R180" s="810" t="s">
        <v>205</v>
      </c>
      <c r="S180" s="840" t="s">
        <v>2</v>
      </c>
      <c r="T180" s="790" t="s">
        <v>1</v>
      </c>
      <c r="U180" s="829" t="s">
        <v>3</v>
      </c>
      <c r="V180" s="799" t="s">
        <v>1</v>
      </c>
      <c r="W180" s="829" t="s">
        <v>4</v>
      </c>
      <c r="X180" s="799" t="s">
        <v>1</v>
      </c>
      <c r="Y180" s="149" t="s">
        <v>537</v>
      </c>
      <c r="Z180" s="810" t="s">
        <v>205</v>
      </c>
    </row>
    <row r="181" spans="1:26" ht="16.5" thickTop="1" x14ac:dyDescent="0.25">
      <c r="A181" s="154" t="s">
        <v>8</v>
      </c>
      <c r="B181" s="772">
        <f>'UBS Carandiru'!B7</f>
        <v>656</v>
      </c>
      <c r="C181" s="152">
        <f>'UBS Carandiru'!G7</f>
        <v>670</v>
      </c>
      <c r="D181" s="174">
        <f t="shared" ref="D181:D189" si="302">C181/$B181</f>
        <v>1.0213414634146341</v>
      </c>
      <c r="E181" s="152">
        <f>'UBS Carandiru'!I7</f>
        <v>562</v>
      </c>
      <c r="F181" s="174">
        <f t="shared" ref="F181:F189" si="303">E181/$B181</f>
        <v>0.85670731707317072</v>
      </c>
      <c r="G181" s="152">
        <f>'UBS Carandiru'!K7</f>
        <v>673</v>
      </c>
      <c r="H181" s="174">
        <f t="shared" ref="H181:L189" si="304">G181/$B181</f>
        <v>1.0259146341463414</v>
      </c>
      <c r="I181" s="101">
        <f t="shared" ref="I181:I189" si="305">SUM(C181,E181,G181)</f>
        <v>1905</v>
      </c>
      <c r="J181" s="814">
        <f t="shared" ref="J181:J189" si="306">I181/($B181*3)</f>
        <v>0.96798780487804881</v>
      </c>
      <c r="K181" s="830">
        <f>'UBS Carandiru'!O7</f>
        <v>598</v>
      </c>
      <c r="L181" s="794">
        <f t="shared" si="304"/>
        <v>0.91158536585365857</v>
      </c>
      <c r="M181" s="830">
        <f>'UBS Carandiru'!Q7</f>
        <v>602</v>
      </c>
      <c r="N181" s="794">
        <f t="shared" ref="N181:N189" si="307">M181/$B181</f>
        <v>0.91768292682926833</v>
      </c>
      <c r="O181" s="830">
        <f>'UBS Carandiru'!S7</f>
        <v>650</v>
      </c>
      <c r="P181" s="794">
        <f t="shared" ref="P181:P189" si="308">O181/$B181</f>
        <v>0.99085365853658536</v>
      </c>
      <c r="Q181" s="101">
        <f t="shared" ref="Q181:Q189" si="309">SUM(K181,M181,O181)</f>
        <v>1850</v>
      </c>
      <c r="R181" s="814">
        <f t="shared" ref="R181:R189" si="310">Q181/($B181*3)</f>
        <v>0.94004065040650409</v>
      </c>
      <c r="S181" s="830">
        <f>'UBS Carandiru'!W7</f>
        <v>462</v>
      </c>
      <c r="T181" s="794">
        <f t="shared" ref="T181:T189" si="311">S181/$B181</f>
        <v>0.70426829268292679</v>
      </c>
      <c r="U181" s="830">
        <f>'UBS Carandiru'!Y7</f>
        <v>454</v>
      </c>
      <c r="V181" s="794">
        <f t="shared" ref="V181:V189" si="312">U181/$B181</f>
        <v>0.69207317073170727</v>
      </c>
      <c r="W181" s="830">
        <f>'UBS Carandiru'!AA7</f>
        <v>456</v>
      </c>
      <c r="X181" s="794">
        <f t="shared" ref="X181:X189" si="313">W181/$B181</f>
        <v>0.69512195121951215</v>
      </c>
      <c r="Y181" s="101">
        <f t="shared" ref="Y181:Y189" si="314">SUM(S181,U181,W181)</f>
        <v>1372</v>
      </c>
      <c r="Z181" s="814">
        <f t="shared" ref="Z181:Z189" si="315">Y181/($B181*3)</f>
        <v>0.69715447154471544</v>
      </c>
    </row>
    <row r="182" spans="1:26" x14ac:dyDescent="0.25">
      <c r="A182" s="154" t="s">
        <v>9</v>
      </c>
      <c r="B182" s="773">
        <f>'UBS Carandiru'!B8</f>
        <v>2216</v>
      </c>
      <c r="C182" s="155">
        <f>'UBS Carandiru'!G8</f>
        <v>3011</v>
      </c>
      <c r="D182" s="176">
        <f t="shared" si="302"/>
        <v>1.3587545126353791</v>
      </c>
      <c r="E182" s="155">
        <f>'UBS Carandiru'!I8</f>
        <v>2226</v>
      </c>
      <c r="F182" s="176">
        <f t="shared" si="303"/>
        <v>1.0045126353790614</v>
      </c>
      <c r="G182" s="155">
        <f>'UBS Carandiru'!K8</f>
        <v>3187</v>
      </c>
      <c r="H182" s="176">
        <f t="shared" si="304"/>
        <v>1.4381768953068592</v>
      </c>
      <c r="I182" s="157">
        <f t="shared" si="305"/>
        <v>8424</v>
      </c>
      <c r="J182" s="812">
        <f t="shared" si="306"/>
        <v>1.2671480144404332</v>
      </c>
      <c r="K182" s="831">
        <f>'UBS Carandiru'!O8</f>
        <v>1413</v>
      </c>
      <c r="L182" s="792">
        <f t="shared" si="304"/>
        <v>0.6376353790613718</v>
      </c>
      <c r="M182" s="831">
        <f>'UBS Carandiru'!Q8</f>
        <v>650</v>
      </c>
      <c r="N182" s="792">
        <f t="shared" si="307"/>
        <v>0.29332129963898917</v>
      </c>
      <c r="O182" s="831">
        <f>'UBS Carandiru'!S8</f>
        <v>3545</v>
      </c>
      <c r="P182" s="792">
        <f t="shared" si="308"/>
        <v>1.5997292418772564</v>
      </c>
      <c r="Q182" s="157">
        <f t="shared" si="309"/>
        <v>5608</v>
      </c>
      <c r="R182" s="812">
        <f t="shared" si="310"/>
        <v>0.84356197352587248</v>
      </c>
      <c r="S182" s="831">
        <f>'UBS Carandiru'!W8</f>
        <v>2777</v>
      </c>
      <c r="T182" s="792">
        <f t="shared" si="311"/>
        <v>1.253158844765343</v>
      </c>
      <c r="U182" s="831">
        <f>'UBS Carandiru'!Y8</f>
        <v>1854</v>
      </c>
      <c r="V182" s="792">
        <f t="shared" si="312"/>
        <v>0.83664259927797835</v>
      </c>
      <c r="W182" s="831">
        <f>'UBS Carandiru'!AA8</f>
        <v>1110</v>
      </c>
      <c r="X182" s="792">
        <f t="shared" si="313"/>
        <v>0.50090252707581229</v>
      </c>
      <c r="Y182" s="157">
        <f t="shared" si="314"/>
        <v>5741</v>
      </c>
      <c r="Z182" s="812">
        <f t="shared" si="315"/>
        <v>0.86356799037304455</v>
      </c>
    </row>
    <row r="183" spans="1:26" x14ac:dyDescent="0.25">
      <c r="A183" s="154" t="s">
        <v>10</v>
      </c>
      <c r="B183" s="773">
        <f>'UBS Carandiru'!B9</f>
        <v>789</v>
      </c>
      <c r="C183" s="155">
        <f>'UBS Carandiru'!G9</f>
        <v>782</v>
      </c>
      <c r="D183" s="176">
        <f t="shared" si="302"/>
        <v>0.99112801013941698</v>
      </c>
      <c r="E183" s="155">
        <f>'UBS Carandiru'!I9</f>
        <v>534</v>
      </c>
      <c r="F183" s="176">
        <f t="shared" si="303"/>
        <v>0.67680608365019013</v>
      </c>
      <c r="G183" s="155">
        <f>'UBS Carandiru'!K9</f>
        <v>661</v>
      </c>
      <c r="H183" s="176">
        <f t="shared" si="304"/>
        <v>0.83776932826362482</v>
      </c>
      <c r="I183" s="157">
        <f t="shared" si="305"/>
        <v>1977</v>
      </c>
      <c r="J183" s="812">
        <f t="shared" si="306"/>
        <v>0.83523447401774398</v>
      </c>
      <c r="K183" s="831">
        <f>'UBS Carandiru'!O9</f>
        <v>345</v>
      </c>
      <c r="L183" s="792">
        <f t="shared" si="304"/>
        <v>0.43726235741444869</v>
      </c>
      <c r="M183" s="831">
        <f>'UBS Carandiru'!Q9</f>
        <v>470</v>
      </c>
      <c r="N183" s="792">
        <f t="shared" si="307"/>
        <v>0.59569074778200248</v>
      </c>
      <c r="O183" s="831">
        <f>'UBS Carandiru'!S9</f>
        <v>622</v>
      </c>
      <c r="P183" s="792">
        <f t="shared" si="308"/>
        <v>0.78833967046894804</v>
      </c>
      <c r="Q183" s="157">
        <f t="shared" si="309"/>
        <v>1437</v>
      </c>
      <c r="R183" s="812">
        <f t="shared" si="310"/>
        <v>0.60709759188846646</v>
      </c>
      <c r="S183" s="831">
        <f>'UBS Carandiru'!W9</f>
        <v>282</v>
      </c>
      <c r="T183" s="792">
        <f t="shared" si="311"/>
        <v>0.35741444866920152</v>
      </c>
      <c r="U183" s="831">
        <f>'UBS Carandiru'!Y9</f>
        <v>437</v>
      </c>
      <c r="V183" s="792">
        <f t="shared" si="312"/>
        <v>0.55386565272496835</v>
      </c>
      <c r="W183" s="831">
        <f>'UBS Carandiru'!AA9</f>
        <v>481</v>
      </c>
      <c r="X183" s="792">
        <f t="shared" si="313"/>
        <v>0.60963244613434731</v>
      </c>
      <c r="Y183" s="157">
        <f t="shared" si="314"/>
        <v>1200</v>
      </c>
      <c r="Z183" s="812">
        <f t="shared" si="315"/>
        <v>0.50697084917617241</v>
      </c>
    </row>
    <row r="184" spans="1:26" x14ac:dyDescent="0.25">
      <c r="A184" s="154" t="s">
        <v>42</v>
      </c>
      <c r="B184" s="773">
        <f>'UBS Carandiru'!B10</f>
        <v>395</v>
      </c>
      <c r="C184" s="155">
        <f>'UBS Carandiru'!G10</f>
        <v>460</v>
      </c>
      <c r="D184" s="176">
        <f t="shared" si="302"/>
        <v>1.1645569620253164</v>
      </c>
      <c r="E184" s="155">
        <f>'UBS Carandiru'!I10</f>
        <v>336</v>
      </c>
      <c r="F184" s="176">
        <f t="shared" si="303"/>
        <v>0.85063291139240504</v>
      </c>
      <c r="G184" s="155">
        <f>'UBS Carandiru'!K10</f>
        <v>415</v>
      </c>
      <c r="H184" s="176">
        <f t="shared" si="304"/>
        <v>1.0506329113924051</v>
      </c>
      <c r="I184" s="157">
        <f t="shared" si="305"/>
        <v>1211</v>
      </c>
      <c r="J184" s="812">
        <f t="shared" si="306"/>
        <v>1.0219409282700422</v>
      </c>
      <c r="K184" s="831">
        <f>'UBS Carandiru'!O10</f>
        <v>377</v>
      </c>
      <c r="L184" s="792">
        <f t="shared" si="304"/>
        <v>0.95443037974683542</v>
      </c>
      <c r="M184" s="831">
        <f>'UBS Carandiru'!Q10</f>
        <v>355</v>
      </c>
      <c r="N184" s="792">
        <f t="shared" si="307"/>
        <v>0.89873417721518989</v>
      </c>
      <c r="O184" s="831">
        <f>'UBS Carandiru'!S10</f>
        <v>335</v>
      </c>
      <c r="P184" s="792">
        <f t="shared" si="308"/>
        <v>0.84810126582278478</v>
      </c>
      <c r="Q184" s="157">
        <f t="shared" si="309"/>
        <v>1067</v>
      </c>
      <c r="R184" s="812">
        <f t="shared" si="310"/>
        <v>0.90042194092826999</v>
      </c>
      <c r="S184" s="831">
        <f>'UBS Carandiru'!W10</f>
        <v>287</v>
      </c>
      <c r="T184" s="792">
        <f t="shared" si="311"/>
        <v>0.72658227848101264</v>
      </c>
      <c r="U184" s="831">
        <f>'UBS Carandiru'!Y10</f>
        <v>248</v>
      </c>
      <c r="V184" s="792">
        <f t="shared" si="312"/>
        <v>0.6278481012658228</v>
      </c>
      <c r="W184" s="831">
        <f>'UBS Carandiru'!AA10</f>
        <v>145</v>
      </c>
      <c r="X184" s="792">
        <f t="shared" si="313"/>
        <v>0.36708860759493672</v>
      </c>
      <c r="Y184" s="157">
        <f t="shared" si="314"/>
        <v>680</v>
      </c>
      <c r="Z184" s="812">
        <f t="shared" si="315"/>
        <v>0.57383966244725737</v>
      </c>
    </row>
    <row r="185" spans="1:26" x14ac:dyDescent="0.25">
      <c r="A185" s="154" t="s">
        <v>12</v>
      </c>
      <c r="B185" s="773">
        <f>'UBS Carandiru'!B11</f>
        <v>125</v>
      </c>
      <c r="C185" s="155">
        <f>'UBS Carandiru'!G11</f>
        <v>79</v>
      </c>
      <c r="D185" s="176">
        <f t="shared" si="302"/>
        <v>0.63200000000000001</v>
      </c>
      <c r="E185" s="155">
        <f>'UBS Carandiru'!I11</f>
        <v>82</v>
      </c>
      <c r="F185" s="176">
        <f t="shared" si="303"/>
        <v>0.65600000000000003</v>
      </c>
      <c r="G185" s="155">
        <f>'UBS Carandiru'!K11</f>
        <v>123</v>
      </c>
      <c r="H185" s="176">
        <f t="shared" si="304"/>
        <v>0.98399999999999999</v>
      </c>
      <c r="I185" s="157">
        <f t="shared" si="305"/>
        <v>284</v>
      </c>
      <c r="J185" s="812">
        <f t="shared" si="306"/>
        <v>0.7573333333333333</v>
      </c>
      <c r="K185" s="831">
        <f>'UBS Carandiru'!O11</f>
        <v>110</v>
      </c>
      <c r="L185" s="792">
        <f t="shared" si="304"/>
        <v>0.88</v>
      </c>
      <c r="M185" s="831">
        <f>'UBS Carandiru'!Q11</f>
        <v>131</v>
      </c>
      <c r="N185" s="792">
        <f t="shared" si="307"/>
        <v>1.048</v>
      </c>
      <c r="O185" s="831">
        <f>'UBS Carandiru'!S11</f>
        <v>142</v>
      </c>
      <c r="P185" s="792">
        <f t="shared" si="308"/>
        <v>1.1359999999999999</v>
      </c>
      <c r="Q185" s="157">
        <f t="shared" si="309"/>
        <v>383</v>
      </c>
      <c r="R185" s="812">
        <f t="shared" si="310"/>
        <v>1.0213333333333334</v>
      </c>
      <c r="S185" s="831">
        <f>'UBS Carandiru'!W11</f>
        <v>81</v>
      </c>
      <c r="T185" s="792">
        <f t="shared" si="311"/>
        <v>0.64800000000000002</v>
      </c>
      <c r="U185" s="831">
        <f>'UBS Carandiru'!Y11</f>
        <v>119</v>
      </c>
      <c r="V185" s="792">
        <f t="shared" si="312"/>
        <v>0.95199999999999996</v>
      </c>
      <c r="W185" s="831">
        <f>'UBS Carandiru'!AA11</f>
        <v>112</v>
      </c>
      <c r="X185" s="792">
        <f t="shared" si="313"/>
        <v>0.89600000000000002</v>
      </c>
      <c r="Y185" s="157">
        <f t="shared" si="314"/>
        <v>312</v>
      </c>
      <c r="Z185" s="812">
        <f t="shared" si="315"/>
        <v>0.83199999999999996</v>
      </c>
    </row>
    <row r="186" spans="1:26" x14ac:dyDescent="0.25">
      <c r="A186" s="154" t="s">
        <v>48</v>
      </c>
      <c r="B186" s="773">
        <f>'UBS Carandiru'!B12</f>
        <v>0</v>
      </c>
      <c r="C186" s="155">
        <f>'UBS Carandiru'!G12</f>
        <v>0</v>
      </c>
      <c r="D186" s="176" t="e">
        <f t="shared" si="302"/>
        <v>#DIV/0!</v>
      </c>
      <c r="E186" s="155">
        <f>'UBS Carandiru'!I12</f>
        <v>0</v>
      </c>
      <c r="F186" s="176" t="e">
        <f t="shared" si="303"/>
        <v>#DIV/0!</v>
      </c>
      <c r="G186" s="155">
        <f>'UBS Carandiru'!K12</f>
        <v>0</v>
      </c>
      <c r="H186" s="176" t="e">
        <f t="shared" si="304"/>
        <v>#DIV/0!</v>
      </c>
      <c r="I186" s="157">
        <f t="shared" si="305"/>
        <v>0</v>
      </c>
      <c r="J186" s="812" t="e">
        <f t="shared" si="306"/>
        <v>#DIV/0!</v>
      </c>
      <c r="K186" s="831">
        <f>'UBS Carandiru'!O12</f>
        <v>0</v>
      </c>
      <c r="L186" s="792" t="e">
        <f t="shared" si="304"/>
        <v>#DIV/0!</v>
      </c>
      <c r="M186" s="831">
        <f>'UBS Carandiru'!Q12</f>
        <v>0</v>
      </c>
      <c r="N186" s="792" t="e">
        <f t="shared" si="307"/>
        <v>#DIV/0!</v>
      </c>
      <c r="O186" s="831">
        <f>'UBS Carandiru'!S12</f>
        <v>0</v>
      </c>
      <c r="P186" s="792" t="e">
        <f t="shared" si="308"/>
        <v>#DIV/0!</v>
      </c>
      <c r="Q186" s="157">
        <f t="shared" si="309"/>
        <v>0</v>
      </c>
      <c r="R186" s="812" t="e">
        <f t="shared" si="310"/>
        <v>#DIV/0!</v>
      </c>
      <c r="S186" s="831">
        <f>'UBS Carandiru'!W12</f>
        <v>0</v>
      </c>
      <c r="T186" s="792" t="e">
        <f t="shared" si="311"/>
        <v>#DIV/0!</v>
      </c>
      <c r="U186" s="831">
        <f>'UBS Carandiru'!Y12</f>
        <v>0</v>
      </c>
      <c r="V186" s="792" t="e">
        <f t="shared" si="312"/>
        <v>#DIV/0!</v>
      </c>
      <c r="W186" s="831">
        <f>'UBS Carandiru'!AA12</f>
        <v>0</v>
      </c>
      <c r="X186" s="792" t="e">
        <f t="shared" si="313"/>
        <v>#DIV/0!</v>
      </c>
      <c r="Y186" s="157">
        <f t="shared" si="314"/>
        <v>0</v>
      </c>
      <c r="Z186" s="812" t="e">
        <f t="shared" si="315"/>
        <v>#DIV/0!</v>
      </c>
    </row>
    <row r="187" spans="1:26" x14ac:dyDescent="0.25">
      <c r="A187" s="154" t="s">
        <v>13</v>
      </c>
      <c r="B187" s="773">
        <f>'UBS Carandiru'!B13</f>
        <v>526</v>
      </c>
      <c r="C187" s="155">
        <f>'UBS Carandiru'!G13</f>
        <v>521</v>
      </c>
      <c r="D187" s="176">
        <f t="shared" si="302"/>
        <v>0.99049429657794674</v>
      </c>
      <c r="E187" s="155">
        <f>'UBS Carandiru'!I13</f>
        <v>386</v>
      </c>
      <c r="F187" s="176">
        <f t="shared" si="303"/>
        <v>0.73384030418250945</v>
      </c>
      <c r="G187" s="155">
        <f>'UBS Carandiru'!K13</f>
        <v>333</v>
      </c>
      <c r="H187" s="176">
        <f t="shared" si="304"/>
        <v>0.63307984790874527</v>
      </c>
      <c r="I187" s="157">
        <f t="shared" si="305"/>
        <v>1240</v>
      </c>
      <c r="J187" s="812">
        <f t="shared" si="306"/>
        <v>0.78580481622306719</v>
      </c>
      <c r="K187" s="831">
        <f>'UBS Carandiru'!O13</f>
        <v>437</v>
      </c>
      <c r="L187" s="792">
        <f t="shared" si="304"/>
        <v>0.83079847908745252</v>
      </c>
      <c r="M187" s="831">
        <f>'UBS Carandiru'!Q13</f>
        <v>411</v>
      </c>
      <c r="N187" s="792">
        <f t="shared" si="307"/>
        <v>0.78136882129277563</v>
      </c>
      <c r="O187" s="831">
        <f>'UBS Carandiru'!S13</f>
        <v>490</v>
      </c>
      <c r="P187" s="792">
        <f t="shared" si="308"/>
        <v>0.9315589353612167</v>
      </c>
      <c r="Q187" s="157">
        <f t="shared" si="309"/>
        <v>1338</v>
      </c>
      <c r="R187" s="812">
        <f t="shared" si="310"/>
        <v>0.84790874524714832</v>
      </c>
      <c r="S187" s="831">
        <f>'UBS Carandiru'!W13</f>
        <v>274</v>
      </c>
      <c r="T187" s="792">
        <f t="shared" si="311"/>
        <v>0.52091254752851712</v>
      </c>
      <c r="U187" s="831">
        <f>'UBS Carandiru'!Y13</f>
        <v>419</v>
      </c>
      <c r="V187" s="792">
        <f t="shared" si="312"/>
        <v>0.79657794676806082</v>
      </c>
      <c r="W187" s="831">
        <f>'UBS Carandiru'!AA13</f>
        <v>310</v>
      </c>
      <c r="X187" s="792">
        <f t="shared" si="313"/>
        <v>0.58935361216730042</v>
      </c>
      <c r="Y187" s="157">
        <f t="shared" si="314"/>
        <v>1003</v>
      </c>
      <c r="Z187" s="812">
        <f t="shared" si="315"/>
        <v>0.63561470215462612</v>
      </c>
    </row>
    <row r="188" spans="1:26" ht="16.5" thickBot="1" x14ac:dyDescent="0.3">
      <c r="A188" s="160" t="s">
        <v>49</v>
      </c>
      <c r="B188" s="774">
        <f>'UBS Carandiru'!B14</f>
        <v>110</v>
      </c>
      <c r="C188" s="161">
        <f>'UBS Carandiru'!G14</f>
        <v>133</v>
      </c>
      <c r="D188" s="186">
        <f t="shared" si="302"/>
        <v>1.209090909090909</v>
      </c>
      <c r="E188" s="161">
        <f>'UBS Carandiru'!I14</f>
        <v>19</v>
      </c>
      <c r="F188" s="186">
        <f t="shared" si="303"/>
        <v>0.17272727272727273</v>
      </c>
      <c r="G188" s="161">
        <f>'UBS Carandiru'!K14</f>
        <v>97</v>
      </c>
      <c r="H188" s="186">
        <f t="shared" si="304"/>
        <v>0.88181818181818183</v>
      </c>
      <c r="I188" s="163">
        <f t="shared" si="305"/>
        <v>249</v>
      </c>
      <c r="J188" s="813">
        <f t="shared" si="306"/>
        <v>0.75454545454545452</v>
      </c>
      <c r="K188" s="832">
        <f>'UBS Carandiru'!O14</f>
        <v>120</v>
      </c>
      <c r="L188" s="793">
        <f t="shared" si="304"/>
        <v>1.0909090909090908</v>
      </c>
      <c r="M188" s="832">
        <f>'UBS Carandiru'!Q14</f>
        <v>64</v>
      </c>
      <c r="N188" s="793">
        <f t="shared" si="307"/>
        <v>0.58181818181818179</v>
      </c>
      <c r="O188" s="832">
        <f>'UBS Carandiru'!S14</f>
        <v>0</v>
      </c>
      <c r="P188" s="793">
        <f t="shared" si="308"/>
        <v>0</v>
      </c>
      <c r="Q188" s="163">
        <f t="shared" si="309"/>
        <v>184</v>
      </c>
      <c r="R188" s="813">
        <f t="shared" si="310"/>
        <v>0.55757575757575761</v>
      </c>
      <c r="S188" s="832">
        <f>'UBS Carandiru'!W14</f>
        <v>74</v>
      </c>
      <c r="T188" s="793">
        <f t="shared" si="311"/>
        <v>0.67272727272727273</v>
      </c>
      <c r="U188" s="832">
        <f>'UBS Carandiru'!Y14</f>
        <v>112</v>
      </c>
      <c r="V188" s="793">
        <f t="shared" si="312"/>
        <v>1.0181818181818181</v>
      </c>
      <c r="W188" s="832">
        <f>'UBS Carandiru'!AA14</f>
        <v>92</v>
      </c>
      <c r="X188" s="793">
        <f t="shared" si="313"/>
        <v>0.83636363636363631</v>
      </c>
      <c r="Y188" s="163">
        <f t="shared" si="314"/>
        <v>278</v>
      </c>
      <c r="Z188" s="813">
        <f t="shared" si="315"/>
        <v>0.84242424242424241</v>
      </c>
    </row>
    <row r="189" spans="1:26" ht="16.5" thickBot="1" x14ac:dyDescent="0.3">
      <c r="A189" s="164" t="s">
        <v>328</v>
      </c>
      <c r="B189" s="847">
        <f>SUM(B181:B188)</f>
        <v>4817</v>
      </c>
      <c r="C189" s="166">
        <f>SUM(C181:C188)</f>
        <v>5656</v>
      </c>
      <c r="D189" s="844">
        <f t="shared" si="302"/>
        <v>1.1741747975918622</v>
      </c>
      <c r="E189" s="166">
        <f>SUM(E181:E188)</f>
        <v>4145</v>
      </c>
      <c r="F189" s="844">
        <f t="shared" si="303"/>
        <v>0.86049408345443223</v>
      </c>
      <c r="G189" s="166">
        <f>SUM(G181:G188)</f>
        <v>5489</v>
      </c>
      <c r="H189" s="844">
        <f t="shared" si="304"/>
        <v>1.1395059165455679</v>
      </c>
      <c r="I189" s="106">
        <f t="shared" si="305"/>
        <v>15290</v>
      </c>
      <c r="J189" s="846">
        <f t="shared" si="306"/>
        <v>1.0580582658639541</v>
      </c>
      <c r="K189" s="825">
        <f>SUM(K181:K188)</f>
        <v>3400</v>
      </c>
      <c r="L189" s="845">
        <f t="shared" si="304"/>
        <v>0.7058335063317418</v>
      </c>
      <c r="M189" s="825">
        <f t="shared" ref="M189" si="316">SUM(M181:M188)</f>
        <v>2683</v>
      </c>
      <c r="N189" s="845">
        <f t="shared" si="307"/>
        <v>0.55698567573178326</v>
      </c>
      <c r="O189" s="825">
        <f t="shared" ref="O189" si="317">SUM(O181:O188)</f>
        <v>5784</v>
      </c>
      <c r="P189" s="845">
        <f t="shared" si="308"/>
        <v>1.2007473531243513</v>
      </c>
      <c r="Q189" s="106">
        <f t="shared" si="309"/>
        <v>11867</v>
      </c>
      <c r="R189" s="846">
        <f t="shared" si="310"/>
        <v>0.82118884506262546</v>
      </c>
      <c r="S189" s="825">
        <f>SUM(S181:S188)</f>
        <v>4237</v>
      </c>
      <c r="T189" s="1039">
        <f t="shared" si="311"/>
        <v>0.87959310774340871</v>
      </c>
      <c r="U189" s="825">
        <f t="shared" ref="U189" si="318">SUM(U181:U188)</f>
        <v>3643</v>
      </c>
      <c r="V189" s="1039">
        <f t="shared" si="312"/>
        <v>0.75627984222545153</v>
      </c>
      <c r="W189" s="825">
        <f t="shared" ref="W189" si="319">SUM(W181:W188)</f>
        <v>2706</v>
      </c>
      <c r="X189" s="1039">
        <f t="shared" si="313"/>
        <v>0.56176043180402735</v>
      </c>
      <c r="Y189" s="106">
        <f t="shared" si="314"/>
        <v>10586</v>
      </c>
      <c r="Z189" s="1040">
        <f t="shared" si="315"/>
        <v>0.73254446059096257</v>
      </c>
    </row>
    <row r="191" spans="1:26" x14ac:dyDescent="0.25">
      <c r="A191" s="1427" t="s">
        <v>488</v>
      </c>
      <c r="B191" s="1428"/>
      <c r="C191" s="1428"/>
      <c r="D191" s="1428"/>
      <c r="E191" s="1428"/>
      <c r="F191" s="1428"/>
      <c r="G191" s="1428"/>
      <c r="H191" s="1428"/>
      <c r="I191" s="1428"/>
      <c r="J191" s="1428"/>
      <c r="K191" s="1428"/>
      <c r="L191" s="1428"/>
      <c r="M191" s="1428"/>
      <c r="N191" s="1428"/>
      <c r="O191" s="1428"/>
      <c r="P191" s="1428"/>
      <c r="Q191" s="1428"/>
      <c r="R191" s="1428"/>
      <c r="S191" s="1428"/>
      <c r="T191" s="1428"/>
      <c r="U191" s="1428"/>
      <c r="V191" s="1428"/>
      <c r="W191" s="1428"/>
      <c r="X191" s="1428"/>
      <c r="Y191" s="1428"/>
      <c r="Z191" s="1428"/>
    </row>
    <row r="192" spans="1:26" ht="36.75" thickBot="1" x14ac:dyDescent="0.3">
      <c r="A192" s="242" t="s">
        <v>105</v>
      </c>
      <c r="B192" s="771" t="s">
        <v>15</v>
      </c>
      <c r="C192" s="346" t="s">
        <v>392</v>
      </c>
      <c r="D192" s="347" t="s">
        <v>1</v>
      </c>
      <c r="E192" s="346" t="s">
        <v>393</v>
      </c>
      <c r="F192" s="347" t="s">
        <v>1</v>
      </c>
      <c r="G192" s="346" t="s">
        <v>394</v>
      </c>
      <c r="H192" s="347" t="s">
        <v>1</v>
      </c>
      <c r="I192" s="149" t="s">
        <v>404</v>
      </c>
      <c r="J192" s="810" t="s">
        <v>205</v>
      </c>
      <c r="K192" s="840" t="s">
        <v>395</v>
      </c>
      <c r="L192" s="790" t="s">
        <v>1</v>
      </c>
      <c r="M192" s="829" t="s">
        <v>396</v>
      </c>
      <c r="N192" s="799" t="s">
        <v>1</v>
      </c>
      <c r="O192" s="829" t="s">
        <v>397</v>
      </c>
      <c r="P192" s="799" t="s">
        <v>1</v>
      </c>
      <c r="Q192" s="149" t="s">
        <v>406</v>
      </c>
      <c r="R192" s="810" t="s">
        <v>205</v>
      </c>
      <c r="S192" s="840" t="s">
        <v>2</v>
      </c>
      <c r="T192" s="790" t="s">
        <v>1</v>
      </c>
      <c r="U192" s="829" t="s">
        <v>3</v>
      </c>
      <c r="V192" s="799" t="s">
        <v>1</v>
      </c>
      <c r="W192" s="829" t="s">
        <v>4</v>
      </c>
      <c r="X192" s="799" t="s">
        <v>1</v>
      </c>
      <c r="Y192" s="149" t="s">
        <v>537</v>
      </c>
      <c r="Z192" s="810" t="s">
        <v>205</v>
      </c>
    </row>
    <row r="193" spans="1:26" ht="36.75" thickTop="1" x14ac:dyDescent="0.25">
      <c r="A193" s="244" t="s">
        <v>144</v>
      </c>
      <c r="B193" s="778">
        <f>'CER Carandiru'!B7</f>
        <v>180</v>
      </c>
      <c r="C193" s="191">
        <f>'CER Carandiru'!G7</f>
        <v>244</v>
      </c>
      <c r="D193" s="246">
        <f t="shared" ref="D193:D194" si="320">C193/$B193</f>
        <v>1.3555555555555556</v>
      </c>
      <c r="E193" s="191">
        <f>'CER Carandiru'!I7</f>
        <v>231</v>
      </c>
      <c r="F193" s="246">
        <f t="shared" ref="F193:F194" si="321">E193/$B193</f>
        <v>1.2833333333333334</v>
      </c>
      <c r="G193" s="191">
        <f>'CER Carandiru'!K7</f>
        <v>198</v>
      </c>
      <c r="H193" s="246">
        <f t="shared" ref="H193:L194" si="322">G193/$B193</f>
        <v>1.1000000000000001</v>
      </c>
      <c r="I193" s="193">
        <f>SUM(C193,E193,G193)</f>
        <v>673</v>
      </c>
      <c r="J193" s="817">
        <f>I193/($B193*3)</f>
        <v>1.2462962962962962</v>
      </c>
      <c r="K193" s="836">
        <f>'CER Carandiru'!O7</f>
        <v>316</v>
      </c>
      <c r="L193" s="797">
        <f t="shared" si="322"/>
        <v>1.7555555555555555</v>
      </c>
      <c r="M193" s="836">
        <f>'CER Carandiru'!Q7</f>
        <v>292</v>
      </c>
      <c r="N193" s="797">
        <f t="shared" ref="N193:N194" si="323">M193/$B193</f>
        <v>1.6222222222222222</v>
      </c>
      <c r="O193" s="836">
        <f>'CER Carandiru'!S7</f>
        <v>310</v>
      </c>
      <c r="P193" s="797">
        <f t="shared" ref="P193:P194" si="324">O193/$B193</f>
        <v>1.7222222222222223</v>
      </c>
      <c r="Q193" s="193">
        <f>SUM(K193,M193,O193)</f>
        <v>918</v>
      </c>
      <c r="R193" s="817">
        <f>Q193/($B193*3)</f>
        <v>1.7</v>
      </c>
      <c r="S193" s="836">
        <f>'CER Carandiru'!W7</f>
        <v>161</v>
      </c>
      <c r="T193" s="797">
        <f t="shared" ref="T193:T194" si="325">S193/$B193</f>
        <v>0.89444444444444449</v>
      </c>
      <c r="U193" s="836">
        <f>'CER Carandiru'!Y7</f>
        <v>222</v>
      </c>
      <c r="V193" s="797">
        <f t="shared" ref="V193:V194" si="326">U193/$B193</f>
        <v>1.2333333333333334</v>
      </c>
      <c r="W193" s="836">
        <f>'CER Carandiru'!AA7</f>
        <v>148</v>
      </c>
      <c r="X193" s="797">
        <f t="shared" ref="X193:X194" si="327">W193/$B193</f>
        <v>0.82222222222222219</v>
      </c>
      <c r="Y193" s="193">
        <f>SUM(S193,U193,W193)</f>
        <v>531</v>
      </c>
      <c r="Z193" s="817">
        <f>Y193/($B193*3)</f>
        <v>0.98333333333333328</v>
      </c>
    </row>
    <row r="194" spans="1:26" ht="16.5" thickBot="1" x14ac:dyDescent="0.3">
      <c r="A194" s="248" t="s">
        <v>145</v>
      </c>
      <c r="B194" s="779">
        <f>'CER Carandiru'!B8</f>
        <v>490</v>
      </c>
      <c r="C194" s="250">
        <f>'CER Carandiru'!G8</f>
        <v>740</v>
      </c>
      <c r="D194" s="251">
        <f t="shared" si="320"/>
        <v>1.510204081632653</v>
      </c>
      <c r="E194" s="250">
        <f>'CER Carandiru'!I8</f>
        <v>729</v>
      </c>
      <c r="F194" s="251">
        <f t="shared" si="321"/>
        <v>1.4877551020408164</v>
      </c>
      <c r="G194" s="250">
        <f>'CER Carandiru'!K8</f>
        <v>976</v>
      </c>
      <c r="H194" s="251">
        <f t="shared" si="322"/>
        <v>1.9918367346938775</v>
      </c>
      <c r="I194" s="252">
        <f>SUM(C194,E194,G194)</f>
        <v>2445</v>
      </c>
      <c r="J194" s="818">
        <f>I194/($B194*3)</f>
        <v>1.6632653061224489</v>
      </c>
      <c r="K194" s="837">
        <f>'CER Carandiru'!O8</f>
        <v>771</v>
      </c>
      <c r="L194" s="787">
        <f t="shared" si="322"/>
        <v>1.573469387755102</v>
      </c>
      <c r="M194" s="837">
        <f>'CER Carandiru'!Q8</f>
        <v>888</v>
      </c>
      <c r="N194" s="787">
        <f t="shared" si="323"/>
        <v>1.8122448979591836</v>
      </c>
      <c r="O194" s="837">
        <f>'CER Carandiru'!S8</f>
        <v>991</v>
      </c>
      <c r="P194" s="787">
        <f t="shared" si="324"/>
        <v>2.0224489795918368</v>
      </c>
      <c r="Q194" s="252">
        <f>SUM(K194,M194,O194)</f>
        <v>2650</v>
      </c>
      <c r="R194" s="818">
        <f>Q194/($B194*3)</f>
        <v>1.8027210884353742</v>
      </c>
      <c r="S194" s="837">
        <f>'CER Carandiru'!W8</f>
        <v>720</v>
      </c>
      <c r="T194" s="787">
        <f t="shared" si="325"/>
        <v>1.4693877551020409</v>
      </c>
      <c r="U194" s="837">
        <f>'CER Carandiru'!Y8</f>
        <v>426</v>
      </c>
      <c r="V194" s="787">
        <f t="shared" si="326"/>
        <v>0.8693877551020408</v>
      </c>
      <c r="W194" s="837">
        <f>'CER Carandiru'!AA8</f>
        <v>775</v>
      </c>
      <c r="X194" s="787">
        <f t="shared" si="327"/>
        <v>1.5816326530612246</v>
      </c>
      <c r="Y194" s="252">
        <f>SUM(S194,U194,W194)</f>
        <v>1921</v>
      </c>
      <c r="Z194" s="818">
        <f>Y194/($B194*3)</f>
        <v>1.3068027210884354</v>
      </c>
    </row>
    <row r="195" spans="1:26" ht="16.5" thickBot="1" x14ac:dyDescent="0.3">
      <c r="A195" s="164" t="s">
        <v>341</v>
      </c>
      <c r="B195" s="847">
        <f>SUM(B193:B194)</f>
        <v>670</v>
      </c>
      <c r="C195" s="254">
        <f>SUM(C193:C194)</f>
        <v>984</v>
      </c>
      <c r="D195" s="251">
        <f>C195/$B$167</f>
        <v>1.8707224334600761</v>
      </c>
      <c r="E195" s="254">
        <f>SUM(E193:E194)</f>
        <v>960</v>
      </c>
      <c r="F195" s="251">
        <f>E195/$B$167</f>
        <v>1.8250950570342206</v>
      </c>
      <c r="G195" s="254">
        <f>SUM(G193:G194)</f>
        <v>1174</v>
      </c>
      <c r="H195" s="251">
        <f>G195/$B$167</f>
        <v>2.2319391634980987</v>
      </c>
      <c r="I195" s="108">
        <f>SUM(C195,E195,G195)</f>
        <v>3118</v>
      </c>
      <c r="J195" s="818">
        <f>I195/($B195*3)</f>
        <v>1.5512437810945274</v>
      </c>
      <c r="K195" s="826">
        <f>SUM(K193:K194)</f>
        <v>1087</v>
      </c>
      <c r="L195" s="787">
        <f>K195/$B$167</f>
        <v>2.0665399239543727</v>
      </c>
      <c r="M195" s="826">
        <f t="shared" ref="M195" si="328">SUM(M193:M194)</f>
        <v>1180</v>
      </c>
      <c r="N195" s="787">
        <f>M195/$B$167</f>
        <v>2.2433460076045626</v>
      </c>
      <c r="O195" s="826">
        <f t="shared" ref="O195" si="329">SUM(O193:O194)</f>
        <v>1301</v>
      </c>
      <c r="P195" s="787">
        <f>O195/$B$167</f>
        <v>2.4733840304182508</v>
      </c>
      <c r="Q195" s="108">
        <f>SUM(K195,M195,O195)</f>
        <v>3568</v>
      </c>
      <c r="R195" s="818">
        <f>Q195/($B195*3)</f>
        <v>1.7751243781094528</v>
      </c>
      <c r="S195" s="826">
        <f>SUM(S193:S194)</f>
        <v>881</v>
      </c>
      <c r="T195" s="787">
        <f>S195/$B$167</f>
        <v>1.6749049429657794</v>
      </c>
      <c r="U195" s="826">
        <f t="shared" ref="U195" si="330">SUM(U193:U194)</f>
        <v>648</v>
      </c>
      <c r="V195" s="787">
        <f>U195/$B$167</f>
        <v>1.231939163498099</v>
      </c>
      <c r="W195" s="826">
        <f t="shared" ref="W195" si="331">SUM(W193:W194)</f>
        <v>923</v>
      </c>
      <c r="X195" s="787">
        <f>W195/$B$167</f>
        <v>1.7547528517110267</v>
      </c>
      <c r="Y195" s="108">
        <f>SUM(S195,U195,W195)</f>
        <v>2452</v>
      </c>
      <c r="Z195" s="818">
        <f>Y195/($B195*3)</f>
        <v>1.2199004975124379</v>
      </c>
    </row>
    <row r="197" spans="1:26" x14ac:dyDescent="0.25">
      <c r="A197" s="1427" t="s">
        <v>489</v>
      </c>
      <c r="B197" s="1428"/>
      <c r="C197" s="1428"/>
      <c r="D197" s="1428"/>
      <c r="E197" s="1428"/>
      <c r="F197" s="1428"/>
      <c r="G197" s="1428"/>
      <c r="H197" s="1428"/>
      <c r="I197" s="1428"/>
      <c r="J197" s="1428"/>
      <c r="K197" s="1428"/>
      <c r="L197" s="1428"/>
      <c r="M197" s="1428"/>
      <c r="N197" s="1428"/>
      <c r="O197" s="1428"/>
      <c r="P197" s="1428"/>
      <c r="Q197" s="1428"/>
      <c r="R197" s="1428"/>
      <c r="S197" s="1428"/>
      <c r="T197" s="1428"/>
      <c r="U197" s="1428"/>
      <c r="V197" s="1428"/>
      <c r="W197" s="1428"/>
      <c r="X197" s="1428"/>
      <c r="Y197" s="1428"/>
      <c r="Z197" s="1428"/>
    </row>
    <row r="198" spans="1:26" ht="36.75" thickBot="1" x14ac:dyDescent="0.3">
      <c r="A198" s="144" t="s">
        <v>104</v>
      </c>
      <c r="B198" s="771" t="s">
        <v>15</v>
      </c>
      <c r="C198" s="346" t="s">
        <v>392</v>
      </c>
      <c r="D198" s="347" t="s">
        <v>1</v>
      </c>
      <c r="E198" s="346" t="s">
        <v>393</v>
      </c>
      <c r="F198" s="347" t="s">
        <v>1</v>
      </c>
      <c r="G198" s="346" t="s">
        <v>394</v>
      </c>
      <c r="H198" s="347" t="s">
        <v>1</v>
      </c>
      <c r="I198" s="149" t="s">
        <v>404</v>
      </c>
      <c r="J198" s="810" t="s">
        <v>205</v>
      </c>
      <c r="K198" s="840" t="s">
        <v>395</v>
      </c>
      <c r="L198" s="790" t="s">
        <v>1</v>
      </c>
      <c r="M198" s="829" t="s">
        <v>396</v>
      </c>
      <c r="N198" s="799" t="s">
        <v>1</v>
      </c>
      <c r="O198" s="829" t="s">
        <v>397</v>
      </c>
      <c r="P198" s="799" t="s">
        <v>1</v>
      </c>
      <c r="Q198" s="149" t="s">
        <v>406</v>
      </c>
      <c r="R198" s="810" t="s">
        <v>205</v>
      </c>
      <c r="S198" s="840" t="s">
        <v>2</v>
      </c>
      <c r="T198" s="790" t="s">
        <v>1</v>
      </c>
      <c r="U198" s="829" t="s">
        <v>3</v>
      </c>
      <c r="V198" s="799" t="s">
        <v>1</v>
      </c>
      <c r="W198" s="829" t="s">
        <v>4</v>
      </c>
      <c r="X198" s="799" t="s">
        <v>1</v>
      </c>
      <c r="Y198" s="149" t="s">
        <v>537</v>
      </c>
      <c r="Z198" s="810" t="s">
        <v>205</v>
      </c>
    </row>
    <row r="199" spans="1:26" ht="17.25" thickTop="1" thickBot="1" x14ac:dyDescent="0.3">
      <c r="A199" s="255" t="s">
        <v>142</v>
      </c>
      <c r="B199" s="847">
        <f>'APD no CER III Carandiru'!B7</f>
        <v>70</v>
      </c>
      <c r="C199" s="300">
        <f>'APD no CER III Carandiru'!G7</f>
        <v>70</v>
      </c>
      <c r="D199" s="257">
        <f t="shared" ref="D199" si="332">C199/$B199</f>
        <v>1</v>
      </c>
      <c r="E199" s="256">
        <f>'APD no CER III Carandiru'!$I$7</f>
        <v>70</v>
      </c>
      <c r="F199" s="257">
        <f t="shared" ref="F199" si="333">E199/$B199</f>
        <v>1</v>
      </c>
      <c r="G199" s="256">
        <f>'APD no CER III Carandiru'!$K$7</f>
        <v>70</v>
      </c>
      <c r="H199" s="257">
        <f t="shared" ref="H199:L199" si="334">G199/$B199</f>
        <v>1</v>
      </c>
      <c r="I199" s="258">
        <f>SUM(C199,E199,G199)</f>
        <v>210</v>
      </c>
      <c r="J199" s="819">
        <f>I199/($B199*3)</f>
        <v>1</v>
      </c>
      <c r="K199" s="838">
        <f>'APD no CER III Carandiru'!$O$7</f>
        <v>70</v>
      </c>
      <c r="L199" s="798">
        <f t="shared" si="334"/>
        <v>1</v>
      </c>
      <c r="M199" s="838">
        <f>'APD no CER III Carandiru'!$Q$7</f>
        <v>70</v>
      </c>
      <c r="N199" s="798">
        <f t="shared" ref="N199" si="335">M199/$B199</f>
        <v>1</v>
      </c>
      <c r="O199" s="838">
        <f>'APD no CER III Carandiru'!$S$7</f>
        <v>70</v>
      </c>
      <c r="P199" s="798">
        <f t="shared" ref="P199" si="336">O199/$B199</f>
        <v>1</v>
      </c>
      <c r="Q199" s="258">
        <f>SUM(K199,M199,O199)</f>
        <v>210</v>
      </c>
      <c r="R199" s="819">
        <f>Q199/($B199*3)</f>
        <v>1</v>
      </c>
      <c r="S199" s="1198">
        <f>'APD no CER III Carandiru'!$W$7</f>
        <v>70</v>
      </c>
      <c r="T199" s="798">
        <f t="shared" ref="T199" si="337">S199/$B199</f>
        <v>1</v>
      </c>
      <c r="U199" s="838">
        <v>0</v>
      </c>
      <c r="V199" s="798">
        <f t="shared" ref="V199" si="338">U199/$B199</f>
        <v>0</v>
      </c>
      <c r="W199" s="838">
        <v>0</v>
      </c>
      <c r="X199" s="798">
        <f t="shared" ref="X199" si="339">W199/$B199</f>
        <v>0</v>
      </c>
      <c r="Y199" s="258">
        <f>SUM(S199,U199,W199)</f>
        <v>70</v>
      </c>
      <c r="Z199" s="819">
        <f>Y199/($B199*3)</f>
        <v>0.33333333333333331</v>
      </c>
    </row>
    <row r="200" spans="1:26" ht="16.5" thickBot="1" x14ac:dyDescent="0.3">
      <c r="A200" s="164" t="s">
        <v>379</v>
      </c>
      <c r="B200" s="847">
        <f>SUM(B199)</f>
        <v>70</v>
      </c>
      <c r="C200" s="254">
        <f>SUM(C199)</f>
        <v>70</v>
      </c>
      <c r="D200" s="844">
        <f>C200/$B$164</f>
        <v>4.5336787564766841E-2</v>
      </c>
      <c r="E200" s="254">
        <f>SUM(E199)</f>
        <v>70</v>
      </c>
      <c r="F200" s="844">
        <f>E200/$B$164</f>
        <v>4.5336787564766841E-2</v>
      </c>
      <c r="G200" s="254">
        <f>SUM(G199)</f>
        <v>70</v>
      </c>
      <c r="H200" s="844">
        <f>G200/$B$164</f>
        <v>4.5336787564766841E-2</v>
      </c>
      <c r="I200" s="108">
        <f>SUM(C200,E200,G200)</f>
        <v>210</v>
      </c>
      <c r="J200" s="846">
        <f>I200/($B200*3)</f>
        <v>1</v>
      </c>
      <c r="K200" s="826">
        <f>SUM(K199)</f>
        <v>70</v>
      </c>
      <c r="L200" s="845">
        <f>K200/$B$164</f>
        <v>4.5336787564766841E-2</v>
      </c>
      <c r="M200" s="826">
        <f t="shared" ref="M200" si="340">SUM(M199)</f>
        <v>70</v>
      </c>
      <c r="N200" s="845">
        <f>M200/$B$164</f>
        <v>4.5336787564766841E-2</v>
      </c>
      <c r="O200" s="826">
        <f t="shared" ref="O200" si="341">SUM(O199)</f>
        <v>70</v>
      </c>
      <c r="P200" s="845">
        <f>O200/$B$164</f>
        <v>4.5336787564766841E-2</v>
      </c>
      <c r="Q200" s="108">
        <f>SUM(K200,M200,O200)</f>
        <v>210</v>
      </c>
      <c r="R200" s="846">
        <f>Q200/($B200*3)</f>
        <v>1</v>
      </c>
      <c r="S200" s="826">
        <f>SUM(S199)</f>
        <v>70</v>
      </c>
      <c r="T200" s="1039">
        <f>S200/$B$164</f>
        <v>4.5336787564766841E-2</v>
      </c>
      <c r="U200" s="826">
        <f t="shared" ref="U200" si="342">SUM(U199)</f>
        <v>0</v>
      </c>
      <c r="V200" s="1039">
        <f>U200/$B$164</f>
        <v>0</v>
      </c>
      <c r="W200" s="826">
        <f t="shared" ref="W200" si="343">SUM(W199)</f>
        <v>0</v>
      </c>
      <c r="X200" s="1039">
        <f>W200/$B$164</f>
        <v>0</v>
      </c>
      <c r="Y200" s="108">
        <f>SUM(S200,U200,W200)</f>
        <v>70</v>
      </c>
      <c r="Z200" s="1040">
        <f>Y200/($B200*3)</f>
        <v>0.33333333333333331</v>
      </c>
    </row>
    <row r="202" spans="1:26" x14ac:dyDescent="0.25">
      <c r="A202" s="1427" t="s">
        <v>490</v>
      </c>
      <c r="B202" s="1428"/>
      <c r="C202" s="1428"/>
      <c r="D202" s="1428"/>
      <c r="E202" s="1428"/>
      <c r="F202" s="1428"/>
      <c r="G202" s="1428"/>
      <c r="H202" s="1428"/>
      <c r="I202" s="1428"/>
      <c r="J202" s="1428"/>
      <c r="K202" s="1428"/>
      <c r="L202" s="1428"/>
      <c r="M202" s="1428"/>
      <c r="N202" s="1428"/>
      <c r="O202" s="1428"/>
      <c r="P202" s="1428"/>
      <c r="Q202" s="1428"/>
      <c r="R202" s="1428"/>
      <c r="S202" s="1428"/>
      <c r="T202" s="1428"/>
      <c r="U202" s="1428"/>
      <c r="V202" s="1428"/>
      <c r="W202" s="1428"/>
      <c r="X202" s="1428"/>
      <c r="Y202" s="1428"/>
      <c r="Z202" s="1428"/>
    </row>
    <row r="203" spans="1:26" ht="36.75" thickBot="1" x14ac:dyDescent="0.3">
      <c r="A203" s="144" t="s">
        <v>14</v>
      </c>
      <c r="B203" s="771" t="s">
        <v>15</v>
      </c>
      <c r="C203" s="346" t="s">
        <v>392</v>
      </c>
      <c r="D203" s="347" t="s">
        <v>1</v>
      </c>
      <c r="E203" s="346" t="s">
        <v>393</v>
      </c>
      <c r="F203" s="347" t="s">
        <v>1</v>
      </c>
      <c r="G203" s="346" t="s">
        <v>394</v>
      </c>
      <c r="H203" s="347" t="s">
        <v>1</v>
      </c>
      <c r="I203" s="149" t="s">
        <v>404</v>
      </c>
      <c r="J203" s="810" t="s">
        <v>205</v>
      </c>
      <c r="K203" s="840" t="s">
        <v>395</v>
      </c>
      <c r="L203" s="790" t="s">
        <v>1</v>
      </c>
      <c r="M203" s="829" t="s">
        <v>396</v>
      </c>
      <c r="N203" s="799" t="s">
        <v>1</v>
      </c>
      <c r="O203" s="829" t="s">
        <v>397</v>
      </c>
      <c r="P203" s="799" t="s">
        <v>1</v>
      </c>
      <c r="Q203" s="149" t="s">
        <v>406</v>
      </c>
      <c r="R203" s="810" t="s">
        <v>205</v>
      </c>
      <c r="S203" s="840" t="s">
        <v>2</v>
      </c>
      <c r="T203" s="790" t="s">
        <v>1</v>
      </c>
      <c r="U203" s="829" t="s">
        <v>3</v>
      </c>
      <c r="V203" s="799" t="s">
        <v>1</v>
      </c>
      <c r="W203" s="829" t="s">
        <v>4</v>
      </c>
      <c r="X203" s="799" t="s">
        <v>1</v>
      </c>
      <c r="Y203" s="149" t="s">
        <v>537</v>
      </c>
      <c r="Z203" s="810" t="s">
        <v>205</v>
      </c>
    </row>
    <row r="204" spans="1:26" ht="16.5" thickTop="1" x14ac:dyDescent="0.25">
      <c r="A204" s="154" t="s">
        <v>91</v>
      </c>
      <c r="B204" s="773">
        <f>'URSI CARANDIRU'!B7</f>
        <v>396</v>
      </c>
      <c r="C204" s="155">
        <f>'URSI CARANDIRU'!G7</f>
        <v>408</v>
      </c>
      <c r="D204" s="176">
        <f t="shared" ref="D204:D211" si="344">C204/$B204</f>
        <v>1.0303030303030303</v>
      </c>
      <c r="E204" s="155">
        <f>'URSI CARANDIRU'!I7</f>
        <v>383</v>
      </c>
      <c r="F204" s="176">
        <f t="shared" ref="F204:F211" si="345">E204/$B204</f>
        <v>0.96717171717171713</v>
      </c>
      <c r="G204" s="155">
        <f>'URSI CARANDIRU'!K7</f>
        <v>450</v>
      </c>
      <c r="H204" s="176">
        <f t="shared" ref="H204:L211" si="346">G204/$B204</f>
        <v>1.1363636363636365</v>
      </c>
      <c r="I204" s="157">
        <f t="shared" ref="I204:I211" si="347">SUM(C204,E204,G204)</f>
        <v>1241</v>
      </c>
      <c r="J204" s="812">
        <f t="shared" ref="J204:J211" si="348">I204/($B204*3)</f>
        <v>1.0446127946127945</v>
      </c>
      <c r="K204" s="831">
        <f>'URSI CARANDIRU'!O7</f>
        <v>281</v>
      </c>
      <c r="L204" s="792">
        <f t="shared" si="346"/>
        <v>0.70959595959595956</v>
      </c>
      <c r="M204" s="831">
        <f>'URSI CARANDIRU'!Q7</f>
        <v>385</v>
      </c>
      <c r="N204" s="792">
        <f t="shared" ref="N204:N211" si="349">M204/$B204</f>
        <v>0.97222222222222221</v>
      </c>
      <c r="O204" s="831">
        <f>'URSI CARANDIRU'!S7</f>
        <v>431</v>
      </c>
      <c r="P204" s="792">
        <f t="shared" ref="P204:P211" si="350">O204/$B204</f>
        <v>1.0883838383838385</v>
      </c>
      <c r="Q204" s="157">
        <f t="shared" ref="Q204:Q211" si="351">SUM(K204,M204,O204)</f>
        <v>1097</v>
      </c>
      <c r="R204" s="812">
        <f t="shared" ref="R204:R211" si="352">Q204/($B204*3)</f>
        <v>0.92340067340067344</v>
      </c>
      <c r="S204" s="831">
        <f>'URSI CARANDIRU'!W7</f>
        <v>345</v>
      </c>
      <c r="T204" s="792">
        <f t="shared" ref="T204:T211" si="353">S204/$B204</f>
        <v>0.87121212121212122</v>
      </c>
      <c r="U204" s="831">
        <f>'URSI CARANDIRU'!Y7</f>
        <v>307</v>
      </c>
      <c r="V204" s="792">
        <f t="shared" ref="V204:V211" si="354">U204/$B204</f>
        <v>0.7752525252525253</v>
      </c>
      <c r="W204" s="831">
        <f>'URSI CARANDIRU'!AA7</f>
        <v>393</v>
      </c>
      <c r="X204" s="792">
        <f t="shared" ref="X204:X211" si="355">W204/$B204</f>
        <v>0.99242424242424243</v>
      </c>
      <c r="Y204" s="157">
        <f t="shared" ref="Y204:Y211" si="356">SUM(S204,U204,W204)</f>
        <v>1045</v>
      </c>
      <c r="Z204" s="812">
        <f t="shared" ref="Z204:Z211" si="357">Y204/($B204*3)</f>
        <v>0.87962962962962965</v>
      </c>
    </row>
    <row r="205" spans="1:26" x14ac:dyDescent="0.25">
      <c r="A205" s="154" t="s">
        <v>85</v>
      </c>
      <c r="B205" s="773">
        <f>'URSI CARANDIRU'!B8</f>
        <v>176</v>
      </c>
      <c r="C205" s="155">
        <f>'URSI CARANDIRU'!G8</f>
        <v>236</v>
      </c>
      <c r="D205" s="176">
        <f t="shared" si="344"/>
        <v>1.3409090909090908</v>
      </c>
      <c r="E205" s="155">
        <f>'URSI CARANDIRU'!I8</f>
        <v>145</v>
      </c>
      <c r="F205" s="176">
        <f t="shared" si="345"/>
        <v>0.82386363636363635</v>
      </c>
      <c r="G205" s="155">
        <f>'URSI CARANDIRU'!K8</f>
        <v>212</v>
      </c>
      <c r="H205" s="176">
        <f t="shared" si="346"/>
        <v>1.2045454545454546</v>
      </c>
      <c r="I205" s="157">
        <f t="shared" si="347"/>
        <v>593</v>
      </c>
      <c r="J205" s="812">
        <f t="shared" si="348"/>
        <v>1.1231060606060606</v>
      </c>
      <c r="K205" s="831">
        <f>'URSI CARANDIRU'!O8</f>
        <v>178</v>
      </c>
      <c r="L205" s="792">
        <f t="shared" si="346"/>
        <v>1.0113636363636365</v>
      </c>
      <c r="M205" s="831">
        <f>'URSI CARANDIRU'!Q8</f>
        <v>175</v>
      </c>
      <c r="N205" s="792">
        <f t="shared" si="349"/>
        <v>0.99431818181818177</v>
      </c>
      <c r="O205" s="831">
        <f>'URSI CARANDIRU'!S8</f>
        <v>214</v>
      </c>
      <c r="P205" s="792">
        <f t="shared" si="350"/>
        <v>1.2159090909090908</v>
      </c>
      <c r="Q205" s="157">
        <f t="shared" si="351"/>
        <v>567</v>
      </c>
      <c r="R205" s="812">
        <f t="shared" si="352"/>
        <v>1.0738636363636365</v>
      </c>
      <c r="S205" s="831">
        <f>'URSI CARANDIRU'!W8</f>
        <v>119</v>
      </c>
      <c r="T205" s="792">
        <f t="shared" si="353"/>
        <v>0.67613636363636365</v>
      </c>
      <c r="U205" s="831">
        <f>'URSI CARANDIRU'!Y8</f>
        <v>160</v>
      </c>
      <c r="V205" s="792">
        <f t="shared" si="354"/>
        <v>0.90909090909090906</v>
      </c>
      <c r="W205" s="831">
        <f>'URSI CARANDIRU'!AA8</f>
        <v>181</v>
      </c>
      <c r="X205" s="792">
        <f t="shared" si="355"/>
        <v>1.0284090909090908</v>
      </c>
      <c r="Y205" s="157">
        <f t="shared" si="356"/>
        <v>460</v>
      </c>
      <c r="Z205" s="812">
        <f t="shared" si="357"/>
        <v>0.87121212121212122</v>
      </c>
    </row>
    <row r="206" spans="1:26" x14ac:dyDescent="0.25">
      <c r="A206" s="154" t="s">
        <v>86</v>
      </c>
      <c r="B206" s="773">
        <f>'URSI CARANDIRU'!B9</f>
        <v>264</v>
      </c>
      <c r="C206" s="155">
        <f>'URSI CARANDIRU'!G9</f>
        <v>381</v>
      </c>
      <c r="D206" s="176">
        <f t="shared" si="344"/>
        <v>1.4431818181818181</v>
      </c>
      <c r="E206" s="155">
        <f>'URSI CARANDIRU'!I9</f>
        <v>308</v>
      </c>
      <c r="F206" s="176">
        <f t="shared" si="345"/>
        <v>1.1666666666666667</v>
      </c>
      <c r="G206" s="155">
        <f>'URSI CARANDIRU'!K9</f>
        <v>218</v>
      </c>
      <c r="H206" s="176">
        <f t="shared" si="346"/>
        <v>0.8257575757575758</v>
      </c>
      <c r="I206" s="157">
        <f t="shared" si="347"/>
        <v>907</v>
      </c>
      <c r="J206" s="812">
        <f t="shared" si="348"/>
        <v>1.1452020202020201</v>
      </c>
      <c r="K206" s="831">
        <f>'URSI CARANDIRU'!O9</f>
        <v>330</v>
      </c>
      <c r="L206" s="792">
        <f t="shared" si="346"/>
        <v>1.25</v>
      </c>
      <c r="M206" s="831">
        <f>'URSI CARANDIRU'!Q9</f>
        <v>322</v>
      </c>
      <c r="N206" s="792">
        <f t="shared" si="349"/>
        <v>1.2196969696969697</v>
      </c>
      <c r="O206" s="831">
        <f>'URSI CARANDIRU'!S9</f>
        <v>255</v>
      </c>
      <c r="P206" s="792">
        <f t="shared" si="350"/>
        <v>0.96590909090909094</v>
      </c>
      <c r="Q206" s="157">
        <f t="shared" si="351"/>
        <v>907</v>
      </c>
      <c r="R206" s="812">
        <f t="shared" si="352"/>
        <v>1.1452020202020201</v>
      </c>
      <c r="S206" s="831">
        <f>'URSI CARANDIRU'!W9</f>
        <v>262</v>
      </c>
      <c r="T206" s="792">
        <f t="shared" si="353"/>
        <v>0.99242424242424243</v>
      </c>
      <c r="U206" s="831">
        <f>'URSI CARANDIRU'!Y9</f>
        <v>242</v>
      </c>
      <c r="V206" s="792">
        <f t="shared" si="354"/>
        <v>0.91666666666666663</v>
      </c>
      <c r="W206" s="831">
        <f>'URSI CARANDIRU'!AA9</f>
        <v>224</v>
      </c>
      <c r="X206" s="792">
        <f t="shared" si="355"/>
        <v>0.84848484848484851</v>
      </c>
      <c r="Y206" s="157">
        <f t="shared" si="356"/>
        <v>728</v>
      </c>
      <c r="Z206" s="812">
        <f t="shared" si="357"/>
        <v>0.91919191919191923</v>
      </c>
    </row>
    <row r="207" spans="1:26" x14ac:dyDescent="0.25">
      <c r="A207" s="154" t="s">
        <v>87</v>
      </c>
      <c r="B207" s="773">
        <f>'URSI CARANDIRU'!B10</f>
        <v>100</v>
      </c>
      <c r="C207" s="155">
        <f>'URSI CARANDIRU'!G10</f>
        <v>127</v>
      </c>
      <c r="D207" s="176">
        <f t="shared" si="344"/>
        <v>1.27</v>
      </c>
      <c r="E207" s="155">
        <f>'URSI CARANDIRU'!I10</f>
        <v>117</v>
      </c>
      <c r="F207" s="176">
        <f t="shared" si="345"/>
        <v>1.17</v>
      </c>
      <c r="G207" s="155">
        <f>'URSI CARANDIRU'!K10</f>
        <v>136</v>
      </c>
      <c r="H207" s="176">
        <f t="shared" si="346"/>
        <v>1.36</v>
      </c>
      <c r="I207" s="157">
        <f t="shared" si="347"/>
        <v>380</v>
      </c>
      <c r="J207" s="812">
        <f t="shared" si="348"/>
        <v>1.2666666666666666</v>
      </c>
      <c r="K207" s="831">
        <f>'URSI CARANDIRU'!O10</f>
        <v>51</v>
      </c>
      <c r="L207" s="792">
        <f t="shared" si="346"/>
        <v>0.51</v>
      </c>
      <c r="M207" s="831">
        <f>'URSI CARANDIRU'!Q10</f>
        <v>124</v>
      </c>
      <c r="N207" s="792">
        <f t="shared" si="349"/>
        <v>1.24</v>
      </c>
      <c r="O207" s="831">
        <f>'URSI CARANDIRU'!S10</f>
        <v>120</v>
      </c>
      <c r="P207" s="792">
        <f t="shared" si="350"/>
        <v>1.2</v>
      </c>
      <c r="Q207" s="157">
        <f t="shared" si="351"/>
        <v>295</v>
      </c>
      <c r="R207" s="812">
        <f t="shared" si="352"/>
        <v>0.98333333333333328</v>
      </c>
      <c r="S207" s="831">
        <f>'URSI CARANDIRU'!W10</f>
        <v>131</v>
      </c>
      <c r="T207" s="792">
        <f t="shared" si="353"/>
        <v>1.31</v>
      </c>
      <c r="U207" s="831">
        <f>'URSI CARANDIRU'!Y10</f>
        <v>116</v>
      </c>
      <c r="V207" s="792">
        <f t="shared" si="354"/>
        <v>1.1599999999999999</v>
      </c>
      <c r="W207" s="831">
        <f>'URSI CARANDIRU'!AA10</f>
        <v>139</v>
      </c>
      <c r="X207" s="792">
        <f t="shared" si="355"/>
        <v>1.39</v>
      </c>
      <c r="Y207" s="157">
        <f t="shared" si="356"/>
        <v>386</v>
      </c>
      <c r="Z207" s="812">
        <f t="shared" si="357"/>
        <v>1.2866666666666666</v>
      </c>
    </row>
    <row r="208" spans="1:26" x14ac:dyDescent="0.25">
      <c r="A208" s="154" t="s">
        <v>88</v>
      </c>
      <c r="B208" s="773">
        <f>'URSI CARANDIRU'!B11</f>
        <v>100</v>
      </c>
      <c r="C208" s="155">
        <f>'URSI CARANDIRU'!G11</f>
        <v>122</v>
      </c>
      <c r="D208" s="176">
        <f t="shared" si="344"/>
        <v>1.22</v>
      </c>
      <c r="E208" s="155">
        <f>'URSI CARANDIRU'!I11</f>
        <v>83</v>
      </c>
      <c r="F208" s="176">
        <f t="shared" si="345"/>
        <v>0.83</v>
      </c>
      <c r="G208" s="155">
        <f>'URSI CARANDIRU'!K11</f>
        <v>128</v>
      </c>
      <c r="H208" s="176">
        <f t="shared" si="346"/>
        <v>1.28</v>
      </c>
      <c r="I208" s="157">
        <f t="shared" si="347"/>
        <v>333</v>
      </c>
      <c r="J208" s="812">
        <f t="shared" si="348"/>
        <v>1.1100000000000001</v>
      </c>
      <c r="K208" s="831">
        <f>'URSI CARANDIRU'!O11</f>
        <v>116</v>
      </c>
      <c r="L208" s="792">
        <f t="shared" si="346"/>
        <v>1.1599999999999999</v>
      </c>
      <c r="M208" s="831">
        <f>'URSI CARANDIRU'!Q11</f>
        <v>120</v>
      </c>
      <c r="N208" s="792">
        <f t="shared" si="349"/>
        <v>1.2</v>
      </c>
      <c r="O208" s="831">
        <f>'URSI CARANDIRU'!S11</f>
        <v>1</v>
      </c>
      <c r="P208" s="792">
        <f t="shared" si="350"/>
        <v>0.01</v>
      </c>
      <c r="Q208" s="157">
        <f t="shared" si="351"/>
        <v>237</v>
      </c>
      <c r="R208" s="812">
        <f t="shared" si="352"/>
        <v>0.79</v>
      </c>
      <c r="S208" s="831">
        <f>'URSI CARANDIRU'!W11</f>
        <v>114</v>
      </c>
      <c r="T208" s="792">
        <f t="shared" si="353"/>
        <v>1.1399999999999999</v>
      </c>
      <c r="U208" s="831">
        <f>'URSI CARANDIRU'!Y11</f>
        <v>106</v>
      </c>
      <c r="V208" s="792">
        <f t="shared" si="354"/>
        <v>1.06</v>
      </c>
      <c r="W208" s="831">
        <f>'URSI CARANDIRU'!AA11</f>
        <v>87</v>
      </c>
      <c r="X208" s="792">
        <f t="shared" si="355"/>
        <v>0.87</v>
      </c>
      <c r="Y208" s="157">
        <f t="shared" si="356"/>
        <v>307</v>
      </c>
      <c r="Z208" s="812">
        <f t="shared" si="357"/>
        <v>1.0233333333333334</v>
      </c>
    </row>
    <row r="209" spans="1:26" x14ac:dyDescent="0.25">
      <c r="A209" s="154" t="s">
        <v>89</v>
      </c>
      <c r="B209" s="773">
        <f>'URSI CARANDIRU'!B12</f>
        <v>100</v>
      </c>
      <c r="C209" s="155">
        <f>'URSI CARANDIRU'!G12</f>
        <v>104</v>
      </c>
      <c r="D209" s="176">
        <f t="shared" si="344"/>
        <v>1.04</v>
      </c>
      <c r="E209" s="155">
        <f>'URSI CARANDIRU'!I12</f>
        <v>86</v>
      </c>
      <c r="F209" s="176">
        <f t="shared" si="345"/>
        <v>0.86</v>
      </c>
      <c r="G209" s="155">
        <f>'URSI CARANDIRU'!K12</f>
        <v>100</v>
      </c>
      <c r="H209" s="176">
        <f t="shared" si="346"/>
        <v>1</v>
      </c>
      <c r="I209" s="157">
        <f t="shared" si="347"/>
        <v>290</v>
      </c>
      <c r="J209" s="812">
        <f t="shared" si="348"/>
        <v>0.96666666666666667</v>
      </c>
      <c r="K209" s="831">
        <f>'URSI CARANDIRU'!O12</f>
        <v>96</v>
      </c>
      <c r="L209" s="792">
        <f t="shared" si="346"/>
        <v>0.96</v>
      </c>
      <c r="M209" s="831">
        <f>'URSI CARANDIRU'!Q12</f>
        <v>0</v>
      </c>
      <c r="N209" s="792">
        <f t="shared" si="349"/>
        <v>0</v>
      </c>
      <c r="O209" s="831">
        <f>'URSI CARANDIRU'!S12</f>
        <v>85</v>
      </c>
      <c r="P209" s="792">
        <f t="shared" si="350"/>
        <v>0.85</v>
      </c>
      <c r="Q209" s="157">
        <f t="shared" si="351"/>
        <v>181</v>
      </c>
      <c r="R209" s="812">
        <f t="shared" si="352"/>
        <v>0.60333333333333339</v>
      </c>
      <c r="S209" s="831">
        <f>'URSI CARANDIRU'!W12</f>
        <v>87</v>
      </c>
      <c r="T209" s="792">
        <f t="shared" si="353"/>
        <v>0.87</v>
      </c>
      <c r="U209" s="831">
        <f>'URSI CARANDIRU'!Y12</f>
        <v>86</v>
      </c>
      <c r="V209" s="792">
        <f t="shared" si="354"/>
        <v>0.86</v>
      </c>
      <c r="W209" s="831">
        <f>'URSI CARANDIRU'!AA12</f>
        <v>64</v>
      </c>
      <c r="X209" s="792">
        <f t="shared" si="355"/>
        <v>0.64</v>
      </c>
      <c r="Y209" s="157">
        <f t="shared" si="356"/>
        <v>237</v>
      </c>
      <c r="Z209" s="812">
        <f t="shared" si="357"/>
        <v>0.79</v>
      </c>
    </row>
    <row r="210" spans="1:26" ht="16.5" thickBot="1" x14ac:dyDescent="0.3">
      <c r="A210" s="199" t="s">
        <v>90</v>
      </c>
      <c r="B210" s="776">
        <f>'URSI CARANDIRU'!B13</f>
        <v>100</v>
      </c>
      <c r="C210" s="172">
        <f>'URSI CARANDIRU'!G13</f>
        <v>102</v>
      </c>
      <c r="D210" s="261">
        <f t="shared" si="344"/>
        <v>1.02</v>
      </c>
      <c r="E210" s="172">
        <f>'URSI CARANDIRU'!I13</f>
        <v>82</v>
      </c>
      <c r="F210" s="261">
        <f t="shared" si="345"/>
        <v>0.82</v>
      </c>
      <c r="G210" s="172">
        <f>'URSI CARANDIRU'!K13</f>
        <v>90</v>
      </c>
      <c r="H210" s="261">
        <f t="shared" si="346"/>
        <v>0.9</v>
      </c>
      <c r="I210" s="201">
        <f t="shared" si="347"/>
        <v>274</v>
      </c>
      <c r="J210" s="815">
        <f t="shared" si="348"/>
        <v>0.91333333333333333</v>
      </c>
      <c r="K210" s="834">
        <f>'URSI CARANDIRU'!O13</f>
        <v>73</v>
      </c>
      <c r="L210" s="795">
        <f t="shared" si="346"/>
        <v>0.73</v>
      </c>
      <c r="M210" s="834">
        <f>'URSI CARANDIRU'!Q13</f>
        <v>90</v>
      </c>
      <c r="N210" s="795">
        <f t="shared" si="349"/>
        <v>0.9</v>
      </c>
      <c r="O210" s="834">
        <f>'URSI CARANDIRU'!S13</f>
        <v>69</v>
      </c>
      <c r="P210" s="795">
        <f t="shared" si="350"/>
        <v>0.69</v>
      </c>
      <c r="Q210" s="201">
        <f t="shared" si="351"/>
        <v>232</v>
      </c>
      <c r="R210" s="815">
        <f t="shared" si="352"/>
        <v>0.77333333333333332</v>
      </c>
      <c r="S210" s="834">
        <f>'URSI CARANDIRU'!W13</f>
        <v>77</v>
      </c>
      <c r="T210" s="795">
        <f t="shared" si="353"/>
        <v>0.77</v>
      </c>
      <c r="U210" s="834">
        <f>'URSI CARANDIRU'!Y13</f>
        <v>0</v>
      </c>
      <c r="V210" s="795">
        <f t="shared" si="354"/>
        <v>0</v>
      </c>
      <c r="W210" s="834">
        <f>'URSI CARANDIRU'!AA13</f>
        <v>74</v>
      </c>
      <c r="X210" s="795">
        <f t="shared" si="355"/>
        <v>0.74</v>
      </c>
      <c r="Y210" s="201">
        <f t="shared" si="356"/>
        <v>151</v>
      </c>
      <c r="Z210" s="815">
        <f t="shared" si="357"/>
        <v>0.5033333333333333</v>
      </c>
    </row>
    <row r="211" spans="1:26" ht="16.5" thickBot="1" x14ac:dyDescent="0.3">
      <c r="A211" s="263" t="s">
        <v>380</v>
      </c>
      <c r="B211" s="768">
        <f>SUM(B204:B210)</f>
        <v>1236</v>
      </c>
      <c r="C211" s="265">
        <f>SUM(C204:C210)</f>
        <v>1480</v>
      </c>
      <c r="D211" s="266">
        <f t="shared" si="344"/>
        <v>1.1974110032362459</v>
      </c>
      <c r="E211" s="265">
        <f>SUM(E204:E210)</f>
        <v>1204</v>
      </c>
      <c r="F211" s="266">
        <f t="shared" si="345"/>
        <v>0.97411003236245952</v>
      </c>
      <c r="G211" s="265">
        <f>SUM(G204:G210)</f>
        <v>1334</v>
      </c>
      <c r="H211" s="266">
        <f t="shared" si="346"/>
        <v>1.0792880258899675</v>
      </c>
      <c r="I211" s="267">
        <f t="shared" si="347"/>
        <v>4018</v>
      </c>
      <c r="J211" s="820">
        <f t="shared" si="348"/>
        <v>1.0836030204962244</v>
      </c>
      <c r="K211" s="827">
        <f>SUM(K204:K210)</f>
        <v>1125</v>
      </c>
      <c r="L211" s="788">
        <f t="shared" si="346"/>
        <v>0.91019417475728159</v>
      </c>
      <c r="M211" s="827">
        <f t="shared" ref="M211" si="358">SUM(M204:M210)</f>
        <v>1216</v>
      </c>
      <c r="N211" s="788">
        <f t="shared" si="349"/>
        <v>0.98381877022653719</v>
      </c>
      <c r="O211" s="827">
        <f t="shared" ref="O211" si="359">SUM(O204:O210)</f>
        <v>1175</v>
      </c>
      <c r="P211" s="788">
        <f t="shared" si="350"/>
        <v>0.95064724919093846</v>
      </c>
      <c r="Q211" s="267">
        <f t="shared" si="351"/>
        <v>3516</v>
      </c>
      <c r="R211" s="820">
        <f t="shared" si="352"/>
        <v>0.94822006472491904</v>
      </c>
      <c r="S211" s="827">
        <f>SUM(S204:S210)</f>
        <v>1135</v>
      </c>
      <c r="T211" s="788">
        <f t="shared" si="353"/>
        <v>0.91828478964401294</v>
      </c>
      <c r="U211" s="827">
        <f t="shared" ref="U211" si="360">SUM(U204:U210)</f>
        <v>1017</v>
      </c>
      <c r="V211" s="788">
        <f t="shared" si="354"/>
        <v>0.82281553398058249</v>
      </c>
      <c r="W211" s="827">
        <f t="shared" ref="W211" si="361">SUM(W204:W210)</f>
        <v>1162</v>
      </c>
      <c r="X211" s="788">
        <f t="shared" si="355"/>
        <v>0.94012944983818769</v>
      </c>
      <c r="Y211" s="267">
        <f t="shared" si="356"/>
        <v>3314</v>
      </c>
      <c r="Z211" s="820">
        <f t="shared" si="357"/>
        <v>0.89374325782092767</v>
      </c>
    </row>
    <row r="213" spans="1:26" x14ac:dyDescent="0.25">
      <c r="A213" s="1427" t="s">
        <v>491</v>
      </c>
      <c r="B213" s="1428"/>
      <c r="C213" s="1428"/>
      <c r="D213" s="1428"/>
      <c r="E213" s="1428"/>
      <c r="F213" s="1428"/>
      <c r="G213" s="1428"/>
      <c r="H213" s="1428"/>
      <c r="I213" s="1428"/>
      <c r="J213" s="1428"/>
      <c r="K213" s="1428"/>
      <c r="L213" s="1428"/>
      <c r="M213" s="1428"/>
      <c r="N213" s="1428"/>
      <c r="O213" s="1428"/>
      <c r="P213" s="1428"/>
      <c r="Q213" s="1428"/>
      <c r="R213" s="1428"/>
      <c r="S213" s="1428"/>
      <c r="T213" s="1428"/>
      <c r="U213" s="1428"/>
      <c r="V213" s="1428"/>
      <c r="W213" s="1428"/>
      <c r="X213" s="1428"/>
      <c r="Y213" s="1428"/>
      <c r="Z213" s="1428"/>
    </row>
    <row r="214" spans="1:26" ht="36.75" thickBot="1" x14ac:dyDescent="0.3">
      <c r="A214" s="144" t="s">
        <v>14</v>
      </c>
      <c r="B214" s="771" t="s">
        <v>15</v>
      </c>
      <c r="C214" s="346" t="s">
        <v>392</v>
      </c>
      <c r="D214" s="347" t="s">
        <v>1</v>
      </c>
      <c r="E214" s="346" t="s">
        <v>393</v>
      </c>
      <c r="F214" s="347" t="s">
        <v>1</v>
      </c>
      <c r="G214" s="346" t="s">
        <v>394</v>
      </c>
      <c r="H214" s="347" t="s">
        <v>1</v>
      </c>
      <c r="I214" s="149" t="s">
        <v>404</v>
      </c>
      <c r="J214" s="810" t="s">
        <v>205</v>
      </c>
      <c r="K214" s="840" t="s">
        <v>395</v>
      </c>
      <c r="L214" s="790" t="s">
        <v>1</v>
      </c>
      <c r="M214" s="829" t="s">
        <v>396</v>
      </c>
      <c r="N214" s="799" t="s">
        <v>1</v>
      </c>
      <c r="O214" s="829" t="s">
        <v>397</v>
      </c>
      <c r="P214" s="799" t="s">
        <v>1</v>
      </c>
      <c r="Q214" s="149" t="s">
        <v>406</v>
      </c>
      <c r="R214" s="810" t="s">
        <v>205</v>
      </c>
      <c r="S214" s="840" t="s">
        <v>2</v>
      </c>
      <c r="T214" s="790" t="s">
        <v>1</v>
      </c>
      <c r="U214" s="829" t="s">
        <v>3</v>
      </c>
      <c r="V214" s="799" t="s">
        <v>1</v>
      </c>
      <c r="W214" s="829" t="s">
        <v>4</v>
      </c>
      <c r="X214" s="799" t="s">
        <v>1</v>
      </c>
      <c r="Y214" s="149" t="s">
        <v>537</v>
      </c>
      <c r="Z214" s="810" t="s">
        <v>205</v>
      </c>
    </row>
    <row r="215" spans="1:26" ht="16.5" thickTop="1" x14ac:dyDescent="0.25">
      <c r="A215" s="154" t="s">
        <v>8</v>
      </c>
      <c r="B215" s="772">
        <f>'UBS Vila Maria P Gnecco'!B7</f>
        <v>464</v>
      </c>
      <c r="C215" s="152">
        <f>'UBS Vila Maria P Gnecco'!G7</f>
        <v>457</v>
      </c>
      <c r="D215" s="174">
        <f t="shared" ref="D215:D220" si="362">C215/$B215</f>
        <v>0.98491379310344829</v>
      </c>
      <c r="E215" s="152">
        <f>'UBS Vila Maria P Gnecco'!I7</f>
        <v>423</v>
      </c>
      <c r="F215" s="174">
        <f t="shared" ref="F215:F220" si="363">E215/$B215</f>
        <v>0.91163793103448276</v>
      </c>
      <c r="G215" s="152">
        <f>'UBS Vila Maria P Gnecco'!K7</f>
        <v>627</v>
      </c>
      <c r="H215" s="174">
        <f t="shared" ref="H215:L220" si="364">G215/$B215</f>
        <v>1.3512931034482758</v>
      </c>
      <c r="I215" s="101">
        <f t="shared" ref="I215:I220" si="365">SUM(C215,E215,G215)</f>
        <v>1507</v>
      </c>
      <c r="J215" s="814">
        <f t="shared" ref="J215:J220" si="366">I215/($B215*3)</f>
        <v>1.0826149425287357</v>
      </c>
      <c r="K215" s="830">
        <f>'UBS Vila Maria P Gnecco'!O7</f>
        <v>680</v>
      </c>
      <c r="L215" s="794">
        <f t="shared" si="364"/>
        <v>1.4655172413793103</v>
      </c>
      <c r="M215" s="830">
        <f>'UBS Vila Maria P Gnecco'!Q7</f>
        <v>455</v>
      </c>
      <c r="N215" s="794">
        <f t="shared" ref="N215:N220" si="367">M215/$B215</f>
        <v>0.9806034482758621</v>
      </c>
      <c r="O215" s="830">
        <f>'UBS Vila Maria P Gnecco'!S7</f>
        <v>460</v>
      </c>
      <c r="P215" s="794">
        <f t="shared" ref="P215:P220" si="368">O215/$B215</f>
        <v>0.99137931034482762</v>
      </c>
      <c r="Q215" s="101">
        <f t="shared" ref="Q215:Q220" si="369">SUM(K215,M215,O215)</f>
        <v>1595</v>
      </c>
      <c r="R215" s="814">
        <f t="shared" ref="R215:R220" si="370">Q215/($B215*3)</f>
        <v>1.1458333333333333</v>
      </c>
      <c r="S215" s="830">
        <f>'UBS Vila Maria P Gnecco'!W7</f>
        <v>511</v>
      </c>
      <c r="T215" s="794">
        <f t="shared" ref="T215:T220" si="371">S215/$B215</f>
        <v>1.1012931034482758</v>
      </c>
      <c r="U215" s="830">
        <f>'UBS Vila Maria P Gnecco'!Y7</f>
        <v>570</v>
      </c>
      <c r="V215" s="794">
        <f t="shared" ref="V215:V220" si="372">U215/$B215</f>
        <v>1.228448275862069</v>
      </c>
      <c r="W215" s="830">
        <f>'UBS Vila Maria P Gnecco'!AA7</f>
        <v>650</v>
      </c>
      <c r="X215" s="794">
        <f t="shared" ref="X215:X220" si="373">W215/$B215</f>
        <v>1.4008620689655173</v>
      </c>
      <c r="Y215" s="101">
        <f t="shared" ref="Y215:Y220" si="374">SUM(S215,U215,W215)</f>
        <v>1731</v>
      </c>
      <c r="Z215" s="814">
        <f t="shared" ref="Z215:Z220" si="375">Y215/($B215*3)</f>
        <v>1.2435344827586208</v>
      </c>
    </row>
    <row r="216" spans="1:26" x14ac:dyDescent="0.25">
      <c r="A216" s="154" t="s">
        <v>9</v>
      </c>
      <c r="B216" s="773">
        <f>'UBS Vila Maria P Gnecco'!B8</f>
        <v>1544</v>
      </c>
      <c r="C216" s="155">
        <f>'UBS Vila Maria P Gnecco'!G8</f>
        <v>1411</v>
      </c>
      <c r="D216" s="176">
        <f t="shared" si="362"/>
        <v>0.91386010362694303</v>
      </c>
      <c r="E216" s="155">
        <f>'UBS Vila Maria P Gnecco'!I8</f>
        <v>1646</v>
      </c>
      <c r="F216" s="176">
        <f t="shared" si="363"/>
        <v>1.0660621761658031</v>
      </c>
      <c r="G216" s="155">
        <f>'UBS Vila Maria P Gnecco'!K8</f>
        <v>2198</v>
      </c>
      <c r="H216" s="176">
        <f t="shared" si="364"/>
        <v>1.4235751295336787</v>
      </c>
      <c r="I216" s="157">
        <f t="shared" si="365"/>
        <v>5255</v>
      </c>
      <c r="J216" s="812">
        <f t="shared" si="366"/>
        <v>1.1344991364421417</v>
      </c>
      <c r="K216" s="831">
        <f>'UBS Vila Maria P Gnecco'!O8</f>
        <v>1981</v>
      </c>
      <c r="L216" s="792">
        <f t="shared" si="364"/>
        <v>1.2830310880829014</v>
      </c>
      <c r="M216" s="831">
        <f>'UBS Vila Maria P Gnecco'!Q8</f>
        <v>1225</v>
      </c>
      <c r="N216" s="792">
        <f t="shared" si="367"/>
        <v>0.79339378238341973</v>
      </c>
      <c r="O216" s="831">
        <f>'UBS Vila Maria P Gnecco'!S8</f>
        <v>1035</v>
      </c>
      <c r="P216" s="792">
        <f t="shared" si="368"/>
        <v>0.67033678756476689</v>
      </c>
      <c r="Q216" s="157">
        <f t="shared" si="369"/>
        <v>4241</v>
      </c>
      <c r="R216" s="812">
        <f t="shared" si="370"/>
        <v>0.91558721934369602</v>
      </c>
      <c r="S216" s="831">
        <f>'UBS Vila Maria P Gnecco'!W8</f>
        <v>1042</v>
      </c>
      <c r="T216" s="792">
        <f t="shared" si="371"/>
        <v>0.67487046632124348</v>
      </c>
      <c r="U216" s="831">
        <f>'UBS Vila Maria P Gnecco'!Y8</f>
        <v>1227</v>
      </c>
      <c r="V216" s="792">
        <f t="shared" si="372"/>
        <v>0.7946891191709845</v>
      </c>
      <c r="W216" s="831">
        <f>'UBS Vila Maria P Gnecco'!AA8</f>
        <v>1382</v>
      </c>
      <c r="X216" s="792">
        <f t="shared" si="373"/>
        <v>0.89507772020725385</v>
      </c>
      <c r="Y216" s="157">
        <f t="shared" si="374"/>
        <v>3651</v>
      </c>
      <c r="Z216" s="812">
        <f t="shared" si="375"/>
        <v>0.78821243523316065</v>
      </c>
    </row>
    <row r="217" spans="1:26" x14ac:dyDescent="0.25">
      <c r="A217" s="154" t="s">
        <v>10</v>
      </c>
      <c r="B217" s="773">
        <f>'UBS Vila Maria P Gnecco'!B9</f>
        <v>789</v>
      </c>
      <c r="C217" s="155">
        <f>'UBS Vila Maria P Gnecco'!G9</f>
        <v>690</v>
      </c>
      <c r="D217" s="176">
        <f t="shared" si="362"/>
        <v>0.87452471482889738</v>
      </c>
      <c r="E217" s="155">
        <f>'UBS Vila Maria P Gnecco'!I9</f>
        <v>509</v>
      </c>
      <c r="F217" s="176">
        <f t="shared" si="363"/>
        <v>0.64512040557667938</v>
      </c>
      <c r="G217" s="155">
        <f>'UBS Vila Maria P Gnecco'!K9</f>
        <v>607</v>
      </c>
      <c r="H217" s="176">
        <f t="shared" si="364"/>
        <v>0.76932826362484152</v>
      </c>
      <c r="I217" s="157">
        <f t="shared" si="365"/>
        <v>1806</v>
      </c>
      <c r="J217" s="812">
        <f t="shared" si="366"/>
        <v>0.76299112801013946</v>
      </c>
      <c r="K217" s="831">
        <f>'UBS Vila Maria P Gnecco'!O9</f>
        <v>646</v>
      </c>
      <c r="L217" s="792">
        <f t="shared" si="364"/>
        <v>0.81875792141951842</v>
      </c>
      <c r="M217" s="831">
        <f>'UBS Vila Maria P Gnecco'!Q9</f>
        <v>634</v>
      </c>
      <c r="N217" s="792">
        <f t="shared" si="367"/>
        <v>0.80354879594423323</v>
      </c>
      <c r="O217" s="831">
        <f>'UBS Vila Maria P Gnecco'!S9</f>
        <v>851</v>
      </c>
      <c r="P217" s="792">
        <f t="shared" si="368"/>
        <v>1.0785804816223068</v>
      </c>
      <c r="Q217" s="157">
        <f t="shared" si="369"/>
        <v>2131</v>
      </c>
      <c r="R217" s="812">
        <f t="shared" si="370"/>
        <v>0.90029573299535282</v>
      </c>
      <c r="S217" s="831">
        <f>'UBS Vila Maria P Gnecco'!W9</f>
        <v>564</v>
      </c>
      <c r="T217" s="792">
        <f t="shared" si="371"/>
        <v>0.71482889733840305</v>
      </c>
      <c r="U217" s="831">
        <f>'UBS Vila Maria P Gnecco'!Y9</f>
        <v>742</v>
      </c>
      <c r="V217" s="792">
        <f t="shared" si="372"/>
        <v>0.94043092522179972</v>
      </c>
      <c r="W217" s="831">
        <f>'UBS Vila Maria P Gnecco'!AA9</f>
        <v>767</v>
      </c>
      <c r="X217" s="792">
        <f t="shared" si="373"/>
        <v>0.97211660329531047</v>
      </c>
      <c r="Y217" s="157">
        <f t="shared" si="374"/>
        <v>2073</v>
      </c>
      <c r="Z217" s="812">
        <f t="shared" si="375"/>
        <v>0.87579214195183774</v>
      </c>
    </row>
    <row r="218" spans="1:26" x14ac:dyDescent="0.25">
      <c r="A218" s="154" t="s">
        <v>42</v>
      </c>
      <c r="B218" s="773">
        <f>'UBS Vila Maria P Gnecco'!B10</f>
        <v>395</v>
      </c>
      <c r="C218" s="155">
        <f>'UBS Vila Maria P Gnecco'!G10</f>
        <v>326</v>
      </c>
      <c r="D218" s="176">
        <f t="shared" si="362"/>
        <v>0.82531645569620249</v>
      </c>
      <c r="E218" s="155">
        <f>'UBS Vila Maria P Gnecco'!I10</f>
        <v>370</v>
      </c>
      <c r="F218" s="176">
        <f t="shared" si="363"/>
        <v>0.93670886075949367</v>
      </c>
      <c r="G218" s="155">
        <f>'UBS Vila Maria P Gnecco'!K10</f>
        <v>442</v>
      </c>
      <c r="H218" s="176">
        <f t="shared" si="364"/>
        <v>1.1189873417721519</v>
      </c>
      <c r="I218" s="157">
        <f t="shared" si="365"/>
        <v>1138</v>
      </c>
      <c r="J218" s="812">
        <f t="shared" si="366"/>
        <v>0.96033755274261601</v>
      </c>
      <c r="K218" s="831">
        <f>'UBS Vila Maria P Gnecco'!O10</f>
        <v>422</v>
      </c>
      <c r="L218" s="792">
        <f t="shared" si="364"/>
        <v>1.0683544303797468</v>
      </c>
      <c r="M218" s="831">
        <f>'UBS Vila Maria P Gnecco'!Q10</f>
        <v>411</v>
      </c>
      <c r="N218" s="792">
        <f t="shared" si="367"/>
        <v>1.040506329113924</v>
      </c>
      <c r="O218" s="831">
        <f>'UBS Vila Maria P Gnecco'!S10</f>
        <v>414</v>
      </c>
      <c r="P218" s="792">
        <f t="shared" si="368"/>
        <v>1.0481012658227848</v>
      </c>
      <c r="Q218" s="157">
        <f t="shared" si="369"/>
        <v>1247</v>
      </c>
      <c r="R218" s="812">
        <f t="shared" si="370"/>
        <v>1.0523206751054852</v>
      </c>
      <c r="S218" s="831">
        <f>'UBS Vila Maria P Gnecco'!W10</f>
        <v>360</v>
      </c>
      <c r="T218" s="792">
        <f t="shared" si="371"/>
        <v>0.91139240506329111</v>
      </c>
      <c r="U218" s="831">
        <f>'UBS Vila Maria P Gnecco'!Y10</f>
        <v>314</v>
      </c>
      <c r="V218" s="792">
        <f t="shared" si="372"/>
        <v>0.79493670886075951</v>
      </c>
      <c r="W218" s="831">
        <f>'UBS Vila Maria P Gnecco'!AA10</f>
        <v>328</v>
      </c>
      <c r="X218" s="792">
        <f t="shared" si="373"/>
        <v>0.83037974683544302</v>
      </c>
      <c r="Y218" s="157">
        <f t="shared" si="374"/>
        <v>1002</v>
      </c>
      <c r="Z218" s="812">
        <f t="shared" si="375"/>
        <v>0.84556962025316451</v>
      </c>
    </row>
    <row r="219" spans="1:26" x14ac:dyDescent="0.25">
      <c r="A219" s="154" t="s">
        <v>13</v>
      </c>
      <c r="B219" s="773">
        <f>'UBS Vila Maria P Gnecco'!B11</f>
        <v>395</v>
      </c>
      <c r="C219" s="155">
        <f>'UBS Vila Maria P Gnecco'!G11</f>
        <v>208</v>
      </c>
      <c r="D219" s="176">
        <f t="shared" si="362"/>
        <v>0.52658227848101269</v>
      </c>
      <c r="E219" s="155">
        <f>'UBS Vila Maria P Gnecco'!I11</f>
        <v>353</v>
      </c>
      <c r="F219" s="176">
        <f t="shared" si="363"/>
        <v>0.89367088607594936</v>
      </c>
      <c r="G219" s="155">
        <f>'UBS Vila Maria P Gnecco'!K11</f>
        <v>464</v>
      </c>
      <c r="H219" s="176">
        <f t="shared" si="364"/>
        <v>1.1746835443037975</v>
      </c>
      <c r="I219" s="157">
        <f t="shared" si="365"/>
        <v>1025</v>
      </c>
      <c r="J219" s="812">
        <f t="shared" si="366"/>
        <v>0.86497890295358648</v>
      </c>
      <c r="K219" s="831">
        <f>'UBS Vila Maria P Gnecco'!O11</f>
        <v>436</v>
      </c>
      <c r="L219" s="792">
        <f t="shared" si="364"/>
        <v>1.1037974683544305</v>
      </c>
      <c r="M219" s="831">
        <f>'UBS Vila Maria P Gnecco'!Q11</f>
        <v>427</v>
      </c>
      <c r="N219" s="792">
        <f t="shared" si="367"/>
        <v>1.0810126582278481</v>
      </c>
      <c r="O219" s="831">
        <f>'UBS Vila Maria P Gnecco'!S11</f>
        <v>347</v>
      </c>
      <c r="P219" s="792">
        <f t="shared" si="368"/>
        <v>0.87848101265822787</v>
      </c>
      <c r="Q219" s="157">
        <f t="shared" si="369"/>
        <v>1210</v>
      </c>
      <c r="R219" s="812">
        <f t="shared" si="370"/>
        <v>1.0210970464135021</v>
      </c>
      <c r="S219" s="831">
        <f>'UBS Vila Maria P Gnecco'!W11</f>
        <v>390</v>
      </c>
      <c r="T219" s="792">
        <f t="shared" si="371"/>
        <v>0.98734177215189878</v>
      </c>
      <c r="U219" s="831">
        <f>'UBS Vila Maria P Gnecco'!Y11</f>
        <v>441</v>
      </c>
      <c r="V219" s="792">
        <f t="shared" si="372"/>
        <v>1.1164556962025316</v>
      </c>
      <c r="W219" s="831">
        <f>'UBS Vila Maria P Gnecco'!AA11</f>
        <v>422</v>
      </c>
      <c r="X219" s="792">
        <f t="shared" si="373"/>
        <v>1.0683544303797468</v>
      </c>
      <c r="Y219" s="157">
        <f t="shared" si="374"/>
        <v>1253</v>
      </c>
      <c r="Z219" s="812">
        <f t="shared" si="375"/>
        <v>1.0573839662447257</v>
      </c>
    </row>
    <row r="220" spans="1:26" ht="16.5" thickBot="1" x14ac:dyDescent="0.3">
      <c r="A220" s="164" t="s">
        <v>329</v>
      </c>
      <c r="B220" s="847">
        <f>SUM(B215:B219)</f>
        <v>3587</v>
      </c>
      <c r="C220" s="166">
        <f>SUM(C215:C219)</f>
        <v>3092</v>
      </c>
      <c r="D220" s="844">
        <f t="shared" si="362"/>
        <v>0.86200167270699746</v>
      </c>
      <c r="E220" s="166">
        <f>SUM(E215:E219)</f>
        <v>3301</v>
      </c>
      <c r="F220" s="844">
        <f t="shared" si="363"/>
        <v>0.92026763311959858</v>
      </c>
      <c r="G220" s="166">
        <f>SUM(G215:G219)</f>
        <v>4338</v>
      </c>
      <c r="H220" s="844">
        <f t="shared" si="364"/>
        <v>1.2093671591859492</v>
      </c>
      <c r="I220" s="106">
        <f t="shared" si="365"/>
        <v>10731</v>
      </c>
      <c r="J220" s="846">
        <f t="shared" si="366"/>
        <v>0.99721215500418181</v>
      </c>
      <c r="K220" s="825">
        <f>SUM(K215:K219)</f>
        <v>4165</v>
      </c>
      <c r="L220" s="845">
        <f t="shared" si="364"/>
        <v>1.1611374407582939</v>
      </c>
      <c r="M220" s="825">
        <f t="shared" ref="M220" si="376">SUM(M215:M219)</f>
        <v>3152</v>
      </c>
      <c r="N220" s="845">
        <f t="shared" si="367"/>
        <v>0.87872874268190693</v>
      </c>
      <c r="O220" s="825">
        <f t="shared" ref="O220" si="377">SUM(O215:O219)</f>
        <v>3107</v>
      </c>
      <c r="P220" s="845">
        <f t="shared" si="368"/>
        <v>0.8661834402007248</v>
      </c>
      <c r="Q220" s="106">
        <f t="shared" si="369"/>
        <v>10424</v>
      </c>
      <c r="R220" s="846">
        <f t="shared" si="370"/>
        <v>0.96868320788030848</v>
      </c>
      <c r="S220" s="825">
        <f>SUM(S215:S219)</f>
        <v>2867</v>
      </c>
      <c r="T220" s="1039">
        <f t="shared" si="371"/>
        <v>0.79927516030108725</v>
      </c>
      <c r="U220" s="825">
        <f t="shared" ref="U220" si="378">SUM(U215:U219)</f>
        <v>3294</v>
      </c>
      <c r="V220" s="1039">
        <f t="shared" si="372"/>
        <v>0.91831614162252584</v>
      </c>
      <c r="W220" s="825">
        <f t="shared" ref="W220" si="379">SUM(W215:W219)</f>
        <v>3549</v>
      </c>
      <c r="X220" s="1039">
        <f t="shared" si="373"/>
        <v>0.98940618901589072</v>
      </c>
      <c r="Y220" s="106">
        <f t="shared" si="374"/>
        <v>9710</v>
      </c>
      <c r="Z220" s="1040">
        <f t="shared" si="375"/>
        <v>0.90233249697983464</v>
      </c>
    </row>
    <row r="222" spans="1:26" x14ac:dyDescent="0.25">
      <c r="A222" s="1427" t="s">
        <v>492</v>
      </c>
      <c r="B222" s="1428"/>
      <c r="C222" s="1428"/>
      <c r="D222" s="1428"/>
      <c r="E222" s="1428"/>
      <c r="F222" s="1428"/>
      <c r="G222" s="1428"/>
      <c r="H222" s="1428"/>
      <c r="I222" s="1428"/>
      <c r="J222" s="1428"/>
      <c r="K222" s="1428"/>
      <c r="L222" s="1428"/>
      <c r="M222" s="1428"/>
      <c r="N222" s="1428"/>
      <c r="O222" s="1428"/>
      <c r="P222" s="1428"/>
      <c r="Q222" s="1428"/>
      <c r="R222" s="1428"/>
      <c r="S222" s="1428"/>
      <c r="T222" s="1428"/>
      <c r="U222" s="1428"/>
      <c r="V222" s="1428"/>
      <c r="W222" s="1428"/>
      <c r="X222" s="1428"/>
      <c r="Y222" s="1428"/>
      <c r="Z222" s="1428"/>
    </row>
    <row r="223" spans="1:26" ht="36.75" thickBot="1" x14ac:dyDescent="0.3">
      <c r="A223" s="144" t="s">
        <v>14</v>
      </c>
      <c r="B223" s="771" t="s">
        <v>15</v>
      </c>
      <c r="C223" s="346" t="s">
        <v>392</v>
      </c>
      <c r="D223" s="347" t="s">
        <v>1</v>
      </c>
      <c r="E223" s="346" t="s">
        <v>393</v>
      </c>
      <c r="F223" s="347" t="s">
        <v>1</v>
      </c>
      <c r="G223" s="346" t="s">
        <v>394</v>
      </c>
      <c r="H223" s="347" t="s">
        <v>1</v>
      </c>
      <c r="I223" s="149" t="s">
        <v>404</v>
      </c>
      <c r="J223" s="810" t="s">
        <v>205</v>
      </c>
      <c r="K223" s="840" t="s">
        <v>395</v>
      </c>
      <c r="L223" s="790" t="s">
        <v>1</v>
      </c>
      <c r="M223" s="829" t="s">
        <v>396</v>
      </c>
      <c r="N223" s="799" t="s">
        <v>1</v>
      </c>
      <c r="O223" s="829" t="s">
        <v>397</v>
      </c>
      <c r="P223" s="799" t="s">
        <v>1</v>
      </c>
      <c r="Q223" s="149" t="s">
        <v>406</v>
      </c>
      <c r="R223" s="810" t="s">
        <v>205</v>
      </c>
      <c r="S223" s="840" t="s">
        <v>2</v>
      </c>
      <c r="T223" s="790" t="s">
        <v>1</v>
      </c>
      <c r="U223" s="829" t="s">
        <v>3</v>
      </c>
      <c r="V223" s="799" t="s">
        <v>1</v>
      </c>
      <c r="W223" s="829" t="s">
        <v>4</v>
      </c>
      <c r="X223" s="799" t="s">
        <v>1</v>
      </c>
      <c r="Y223" s="149" t="s">
        <v>537</v>
      </c>
      <c r="Z223" s="810" t="s">
        <v>205</v>
      </c>
    </row>
    <row r="224" spans="1:26" ht="16.5" thickTop="1" x14ac:dyDescent="0.25">
      <c r="A224" s="154" t="s">
        <v>10</v>
      </c>
      <c r="B224" s="773">
        <f>'UBS Jardim Julieta'!B7</f>
        <v>789</v>
      </c>
      <c r="C224" s="155">
        <f>'UBS Jardim Julieta'!G7</f>
        <v>790</v>
      </c>
      <c r="D224" s="176">
        <f t="shared" ref="D224:D227" si="380">C224/$B224</f>
        <v>1.0012674271229405</v>
      </c>
      <c r="E224" s="155">
        <f>'UBS Jardim Julieta'!I7</f>
        <v>791</v>
      </c>
      <c r="F224" s="176">
        <f t="shared" ref="F224:F227" si="381">E224/$B224</f>
        <v>1.002534854245881</v>
      </c>
      <c r="G224" s="155">
        <f>'UBS Jardim Julieta'!K7</f>
        <v>979</v>
      </c>
      <c r="H224" s="176">
        <f t="shared" ref="H224:L227" si="382">G224/$B224</f>
        <v>1.2408111533586819</v>
      </c>
      <c r="I224" s="157">
        <f>SUM(C224,E224,G224)</f>
        <v>2560</v>
      </c>
      <c r="J224" s="812">
        <f>I224/($B224*3)</f>
        <v>1.0815378115758343</v>
      </c>
      <c r="K224" s="831">
        <f>'UBS Jardim Julieta'!O7</f>
        <v>898</v>
      </c>
      <c r="L224" s="792">
        <f t="shared" si="382"/>
        <v>1.1381495564005071</v>
      </c>
      <c r="M224" s="831">
        <f>'UBS Jardim Julieta'!Q7</f>
        <v>928</v>
      </c>
      <c r="N224" s="792">
        <f t="shared" ref="N224:N227" si="383">M224/$B224</f>
        <v>1.1761723700887199</v>
      </c>
      <c r="O224" s="831">
        <f>'UBS Jardim Julieta'!S7</f>
        <v>949</v>
      </c>
      <c r="P224" s="792">
        <f t="shared" ref="P224:P227" si="384">O224/$B224</f>
        <v>1.2027883396704691</v>
      </c>
      <c r="Q224" s="157">
        <f>SUM(K224,M224,O224)</f>
        <v>2775</v>
      </c>
      <c r="R224" s="812">
        <f>Q224/($B224*3)</f>
        <v>1.1723700887198987</v>
      </c>
      <c r="S224" s="831">
        <f>'UBS Jardim Julieta'!W7</f>
        <v>820</v>
      </c>
      <c r="T224" s="792">
        <f t="shared" ref="T224:T227" si="385">S224/$B224</f>
        <v>1.0392902408111533</v>
      </c>
      <c r="U224" s="831">
        <f>'UBS Jardim Julieta'!Y7</f>
        <v>856</v>
      </c>
      <c r="V224" s="792">
        <f t="shared" ref="V224:V227" si="386">U224/$B224</f>
        <v>1.084917617237009</v>
      </c>
      <c r="W224" s="831">
        <f>'UBS Jardim Julieta'!AA7</f>
        <v>763</v>
      </c>
      <c r="X224" s="792">
        <f t="shared" ref="X224:X227" si="387">W224/$B224</f>
        <v>0.96704689480354877</v>
      </c>
      <c r="Y224" s="157">
        <f>SUM(S224,U224,W224)</f>
        <v>2439</v>
      </c>
      <c r="Z224" s="812">
        <f>Y224/($B224*3)</f>
        <v>1.0304182509505704</v>
      </c>
    </row>
    <row r="225" spans="1:26" x14ac:dyDescent="0.25">
      <c r="A225" s="154" t="s">
        <v>42</v>
      </c>
      <c r="B225" s="773">
        <f>'UBS Jardim Julieta'!B8</f>
        <v>263</v>
      </c>
      <c r="C225" s="155">
        <f>'UBS Jardim Julieta'!G8</f>
        <v>307</v>
      </c>
      <c r="D225" s="176">
        <f t="shared" si="380"/>
        <v>1.167300380228137</v>
      </c>
      <c r="E225" s="155">
        <f>'UBS Jardim Julieta'!I8</f>
        <v>269</v>
      </c>
      <c r="F225" s="176">
        <f t="shared" si="381"/>
        <v>1.0228136882129277</v>
      </c>
      <c r="G225" s="155">
        <f>'UBS Jardim Julieta'!K8</f>
        <v>310</v>
      </c>
      <c r="H225" s="176">
        <f t="shared" si="382"/>
        <v>1.1787072243346008</v>
      </c>
      <c r="I225" s="157">
        <f>SUM(C225,E225,G225)</f>
        <v>886</v>
      </c>
      <c r="J225" s="812">
        <f>I225/($B225*3)</f>
        <v>1.1229404309252218</v>
      </c>
      <c r="K225" s="831">
        <f>'UBS Jardim Julieta'!O8</f>
        <v>275</v>
      </c>
      <c r="L225" s="792">
        <f t="shared" si="382"/>
        <v>1.0456273764258555</v>
      </c>
      <c r="M225" s="831">
        <f>'UBS Jardim Julieta'!Q8</f>
        <v>291</v>
      </c>
      <c r="N225" s="792">
        <f t="shared" si="383"/>
        <v>1.1064638783269962</v>
      </c>
      <c r="O225" s="831">
        <f>'UBS Jardim Julieta'!S8</f>
        <v>301</v>
      </c>
      <c r="P225" s="792">
        <f t="shared" si="384"/>
        <v>1.144486692015209</v>
      </c>
      <c r="Q225" s="157">
        <f>SUM(K225,M225,O225)</f>
        <v>867</v>
      </c>
      <c r="R225" s="812">
        <f>Q225/($B225*3)</f>
        <v>1.0988593155893536</v>
      </c>
      <c r="S225" s="831">
        <f>'UBS Jardim Julieta'!W8</f>
        <v>349</v>
      </c>
      <c r="T225" s="792">
        <f t="shared" si="385"/>
        <v>1.3269961977186311</v>
      </c>
      <c r="U225" s="831">
        <f>'UBS Jardim Julieta'!Y8</f>
        <v>125</v>
      </c>
      <c r="V225" s="792">
        <f t="shared" si="386"/>
        <v>0.47528517110266161</v>
      </c>
      <c r="W225" s="831">
        <f>'UBS Jardim Julieta'!AA8</f>
        <v>325</v>
      </c>
      <c r="X225" s="792">
        <f t="shared" si="387"/>
        <v>1.2357414448669202</v>
      </c>
      <c r="Y225" s="157">
        <f>SUM(S225,U225,W225)</f>
        <v>799</v>
      </c>
      <c r="Z225" s="812">
        <f>Y225/($B225*3)</f>
        <v>1.0126742712294043</v>
      </c>
    </row>
    <row r="226" spans="1:26" ht="16.5" thickBot="1" x14ac:dyDescent="0.3">
      <c r="A226" s="160" t="s">
        <v>13</v>
      </c>
      <c r="B226" s="773">
        <f>'UBS Jardim Julieta'!B9</f>
        <v>263</v>
      </c>
      <c r="C226" s="161">
        <f>'UBS Jardim Julieta'!G9</f>
        <v>159</v>
      </c>
      <c r="D226" s="186">
        <f t="shared" si="380"/>
        <v>0.6045627376425855</v>
      </c>
      <c r="E226" s="161">
        <f>'UBS Jardim Julieta'!I9</f>
        <v>265</v>
      </c>
      <c r="F226" s="186">
        <f t="shared" si="381"/>
        <v>1.0076045627376427</v>
      </c>
      <c r="G226" s="161">
        <f>'UBS Jardim Julieta'!K9</f>
        <v>244</v>
      </c>
      <c r="H226" s="186">
        <f t="shared" si="382"/>
        <v>0.92775665399239549</v>
      </c>
      <c r="I226" s="163">
        <f>SUM(C226,E226,G226)</f>
        <v>668</v>
      </c>
      <c r="J226" s="813">
        <f>I226/($B226*3)</f>
        <v>0.84664131812420784</v>
      </c>
      <c r="K226" s="832">
        <f>'UBS Jardim Julieta'!O9</f>
        <v>263</v>
      </c>
      <c r="L226" s="793">
        <f t="shared" si="382"/>
        <v>1</v>
      </c>
      <c r="M226" s="832">
        <f>'UBS Jardim Julieta'!Q9</f>
        <v>131</v>
      </c>
      <c r="N226" s="793">
        <f t="shared" si="383"/>
        <v>0.49809885931558934</v>
      </c>
      <c r="O226" s="832">
        <f>'UBS Jardim Julieta'!S9</f>
        <v>280</v>
      </c>
      <c r="P226" s="793">
        <f t="shared" si="384"/>
        <v>1.064638783269962</v>
      </c>
      <c r="Q226" s="163">
        <f>SUM(K226,M226,O226)</f>
        <v>674</v>
      </c>
      <c r="R226" s="813">
        <f>Q226/($B226*3)</f>
        <v>0.85424588086185049</v>
      </c>
      <c r="S226" s="832">
        <f>'UBS Jardim Julieta'!W9</f>
        <v>312</v>
      </c>
      <c r="T226" s="793">
        <f t="shared" si="385"/>
        <v>1.1863117870722433</v>
      </c>
      <c r="U226" s="832">
        <f>'UBS Jardim Julieta'!Y9</f>
        <v>414</v>
      </c>
      <c r="V226" s="793">
        <f t="shared" si="386"/>
        <v>1.5741444866920151</v>
      </c>
      <c r="W226" s="832">
        <f>'UBS Jardim Julieta'!AA9</f>
        <v>290</v>
      </c>
      <c r="X226" s="793">
        <f t="shared" si="387"/>
        <v>1.102661596958175</v>
      </c>
      <c r="Y226" s="163">
        <f>SUM(S226,U226,W226)</f>
        <v>1016</v>
      </c>
      <c r="Z226" s="813">
        <f>Y226/($B226*3)</f>
        <v>1.2877059569074778</v>
      </c>
    </row>
    <row r="227" spans="1:26" ht="16.5" thickBot="1" x14ac:dyDescent="0.3">
      <c r="A227" s="164" t="s">
        <v>356</v>
      </c>
      <c r="B227" s="847">
        <f>SUM(B224:B226)</f>
        <v>1315</v>
      </c>
      <c r="C227" s="166">
        <f>SUM(C224:C226)</f>
        <v>1256</v>
      </c>
      <c r="D227" s="844">
        <f t="shared" si="380"/>
        <v>0.95513307984790874</v>
      </c>
      <c r="E227" s="166">
        <f>SUM(E224:E226)</f>
        <v>1325</v>
      </c>
      <c r="F227" s="844">
        <f t="shared" si="381"/>
        <v>1.0076045627376427</v>
      </c>
      <c r="G227" s="166">
        <f>SUM(G224:G226)</f>
        <v>1533</v>
      </c>
      <c r="H227" s="844">
        <f t="shared" si="382"/>
        <v>1.1657794676806084</v>
      </c>
      <c r="I227" s="106">
        <f>SUM(C227,E227,G227)</f>
        <v>4114</v>
      </c>
      <c r="J227" s="846">
        <f>I227/($B227*3)</f>
        <v>1.0428390367553866</v>
      </c>
      <c r="K227" s="825">
        <f>SUM(K224:K226)</f>
        <v>1436</v>
      </c>
      <c r="L227" s="845">
        <f t="shared" si="382"/>
        <v>1.0920152091254753</v>
      </c>
      <c r="M227" s="825">
        <f t="shared" ref="M227" si="388">SUM(M224:M226)</f>
        <v>1350</v>
      </c>
      <c r="N227" s="845">
        <f t="shared" si="383"/>
        <v>1.0266159695817489</v>
      </c>
      <c r="O227" s="825">
        <f t="shared" ref="O227" si="389">SUM(O224:O226)</f>
        <v>1530</v>
      </c>
      <c r="P227" s="845">
        <f t="shared" si="384"/>
        <v>1.1634980988593155</v>
      </c>
      <c r="Q227" s="106">
        <f>SUM(K227,M227,O227)</f>
        <v>4316</v>
      </c>
      <c r="R227" s="846">
        <f>Q227/($B227*3)</f>
        <v>1.09404309252218</v>
      </c>
      <c r="S227" s="825">
        <f>SUM(S224:S226)</f>
        <v>1481</v>
      </c>
      <c r="T227" s="1039">
        <f t="shared" si="385"/>
        <v>1.1262357414448669</v>
      </c>
      <c r="U227" s="825">
        <f t="shared" ref="U227" si="390">SUM(U224:U226)</f>
        <v>1395</v>
      </c>
      <c r="V227" s="1039">
        <f t="shared" si="386"/>
        <v>1.0608365019011408</v>
      </c>
      <c r="W227" s="825">
        <f t="shared" ref="W227" si="391">SUM(W224:W226)</f>
        <v>1378</v>
      </c>
      <c r="X227" s="1039">
        <f t="shared" si="387"/>
        <v>1.0479087452471483</v>
      </c>
      <c r="Y227" s="106">
        <f>SUM(S227,U227,W227)</f>
        <v>4254</v>
      </c>
      <c r="Z227" s="1040">
        <f>Y227/($B227*3)</f>
        <v>1.0783269961977187</v>
      </c>
    </row>
    <row r="229" spans="1:26" x14ac:dyDescent="0.25">
      <c r="A229" s="1427" t="s">
        <v>493</v>
      </c>
      <c r="B229" s="1428"/>
      <c r="C229" s="1428"/>
      <c r="D229" s="1428"/>
      <c r="E229" s="1428"/>
      <c r="F229" s="1428"/>
      <c r="G229" s="1428"/>
      <c r="H229" s="1428"/>
      <c r="I229" s="1428"/>
      <c r="J229" s="1428"/>
      <c r="K229" s="1428"/>
      <c r="L229" s="1428"/>
      <c r="M229" s="1428"/>
      <c r="N229" s="1428"/>
      <c r="O229" s="1428"/>
      <c r="P229" s="1428"/>
      <c r="Q229" s="1428"/>
      <c r="R229" s="1428"/>
      <c r="S229" s="1428"/>
      <c r="T229" s="1428"/>
      <c r="U229" s="1428"/>
      <c r="V229" s="1428"/>
      <c r="W229" s="1428"/>
      <c r="X229" s="1428"/>
      <c r="Y229" s="1428"/>
      <c r="Z229" s="1428"/>
    </row>
    <row r="230" spans="1:26" ht="36.75" thickBot="1" x14ac:dyDescent="0.3">
      <c r="A230" s="144" t="s">
        <v>104</v>
      </c>
      <c r="B230" s="771" t="s">
        <v>15</v>
      </c>
      <c r="C230" s="346" t="s">
        <v>392</v>
      </c>
      <c r="D230" s="347" t="s">
        <v>1</v>
      </c>
      <c r="E230" s="346" t="s">
        <v>393</v>
      </c>
      <c r="F230" s="347" t="s">
        <v>1</v>
      </c>
      <c r="G230" s="346" t="s">
        <v>394</v>
      </c>
      <c r="H230" s="347" t="s">
        <v>1</v>
      </c>
      <c r="I230" s="149" t="s">
        <v>404</v>
      </c>
      <c r="J230" s="810" t="s">
        <v>205</v>
      </c>
      <c r="K230" s="840" t="s">
        <v>395</v>
      </c>
      <c r="L230" s="790" t="s">
        <v>1</v>
      </c>
      <c r="M230" s="829" t="s">
        <v>396</v>
      </c>
      <c r="N230" s="799" t="s">
        <v>1</v>
      </c>
      <c r="O230" s="829" t="s">
        <v>397</v>
      </c>
      <c r="P230" s="799" t="s">
        <v>1</v>
      </c>
      <c r="Q230" s="149" t="s">
        <v>406</v>
      </c>
      <c r="R230" s="810" t="s">
        <v>205</v>
      </c>
      <c r="S230" s="840" t="s">
        <v>2</v>
      </c>
      <c r="T230" s="790" t="s">
        <v>1</v>
      </c>
      <c r="U230" s="829" t="s">
        <v>3</v>
      </c>
      <c r="V230" s="799" t="s">
        <v>1</v>
      </c>
      <c r="W230" s="829" t="s">
        <v>4</v>
      </c>
      <c r="X230" s="799" t="s">
        <v>1</v>
      </c>
      <c r="Y230" s="149" t="s">
        <v>537</v>
      </c>
      <c r="Z230" s="810" t="s">
        <v>205</v>
      </c>
    </row>
    <row r="231" spans="1:26" ht="17.25" thickTop="1" thickBot="1" x14ac:dyDescent="0.3">
      <c r="A231" s="269" t="s">
        <v>143</v>
      </c>
      <c r="B231" s="780">
        <f>'CAPS INF II VM-VG'!B7</f>
        <v>155</v>
      </c>
      <c r="C231" s="271">
        <f>'CAPS INF II VM-VG'!G7</f>
        <v>381</v>
      </c>
      <c r="D231" s="257">
        <f t="shared" ref="D231" si="392">C231/$B231</f>
        <v>2.4580645161290322</v>
      </c>
      <c r="E231" s="271">
        <f>'CAPS INF II VM-VG'!$I$7</f>
        <v>353</v>
      </c>
      <c r="F231" s="257">
        <f t="shared" ref="F231" si="393">E231/$B231</f>
        <v>2.2774193548387096</v>
      </c>
      <c r="G231" s="271">
        <f>'CAPS INF II VM-VG'!$K$7</f>
        <v>339</v>
      </c>
      <c r="H231" s="257">
        <f t="shared" ref="H231:L231" si="394">G231/$B231</f>
        <v>2.1870967741935483</v>
      </c>
      <c r="I231" s="272">
        <f>SUM(C231,E231,G231)</f>
        <v>1073</v>
      </c>
      <c r="J231" s="819">
        <f>I231/($B231*3)</f>
        <v>2.3075268817204302</v>
      </c>
      <c r="K231" s="839">
        <f>'CAPS INF II VM-VG'!$O$7</f>
        <v>391</v>
      </c>
      <c r="L231" s="798">
        <f t="shared" si="394"/>
        <v>2.5225806451612902</v>
      </c>
      <c r="M231" s="839">
        <f>'CAPS INF II VM-VG'!$Q$7</f>
        <v>404</v>
      </c>
      <c r="N231" s="798">
        <f t="shared" ref="N231" si="395">M231/$B231</f>
        <v>2.6064516129032258</v>
      </c>
      <c r="O231" s="839">
        <f>'CAPS INF II VM-VG'!$S$7</f>
        <v>428</v>
      </c>
      <c r="P231" s="798">
        <f t="shared" ref="P231" si="396">O231/$B231</f>
        <v>2.7612903225806451</v>
      </c>
      <c r="Q231" s="272">
        <f>SUM(K231,M231,O231)</f>
        <v>1223</v>
      </c>
      <c r="R231" s="819">
        <f>Q231/($B231*3)</f>
        <v>2.6301075268817202</v>
      </c>
      <c r="S231" s="839">
        <f>'CAPS INF II VM-VG'!$W$7</f>
        <v>418</v>
      </c>
      <c r="T231" s="798">
        <f t="shared" ref="T231" si="397">S231/$B231</f>
        <v>2.6967741935483871</v>
      </c>
      <c r="U231" s="839">
        <v>0</v>
      </c>
      <c r="V231" s="798">
        <f t="shared" ref="V231" si="398">U231/$B231</f>
        <v>0</v>
      </c>
      <c r="W231" s="839">
        <v>0</v>
      </c>
      <c r="X231" s="798">
        <f t="shared" ref="X231" si="399">W231/$B231</f>
        <v>0</v>
      </c>
      <c r="Y231" s="272">
        <f>SUM(S231,U231,W231)</f>
        <v>418</v>
      </c>
      <c r="Z231" s="819">
        <f>Y231/($B231*3)</f>
        <v>0.8989247311827957</v>
      </c>
    </row>
    <row r="232" spans="1:26" ht="16.5" thickBot="1" x14ac:dyDescent="0.3">
      <c r="A232" s="164" t="s">
        <v>383</v>
      </c>
      <c r="B232" s="847">
        <f>SUM(B231:B231)</f>
        <v>155</v>
      </c>
      <c r="C232" s="166">
        <f>SUM(C231:C231)</f>
        <v>381</v>
      </c>
      <c r="D232" s="844" t="e">
        <f>C232/$B$196</f>
        <v>#DIV/0!</v>
      </c>
      <c r="E232" s="166">
        <f>SUM(E231:E231)</f>
        <v>353</v>
      </c>
      <c r="F232" s="844" t="e">
        <f>E232/$B$196</f>
        <v>#DIV/0!</v>
      </c>
      <c r="G232" s="166">
        <f>SUM(G231:G231)</f>
        <v>339</v>
      </c>
      <c r="H232" s="844" t="e">
        <f>G232/$B$196</f>
        <v>#DIV/0!</v>
      </c>
      <c r="I232" s="106">
        <f>SUM(C232,E232,G232)</f>
        <v>1073</v>
      </c>
      <c r="J232" s="846">
        <f>I232/($B232*3)</f>
        <v>2.3075268817204302</v>
      </c>
      <c r="K232" s="825">
        <f>SUM(K231:K231)</f>
        <v>391</v>
      </c>
      <c r="L232" s="845" t="e">
        <f>K232/$B$196</f>
        <v>#DIV/0!</v>
      </c>
      <c r="M232" s="825">
        <f t="shared" ref="M232" si="400">SUM(M231:M231)</f>
        <v>404</v>
      </c>
      <c r="N232" s="845" t="e">
        <f>M232/$B$196</f>
        <v>#DIV/0!</v>
      </c>
      <c r="O232" s="825">
        <f t="shared" ref="O232" si="401">SUM(O231:O231)</f>
        <v>428</v>
      </c>
      <c r="P232" s="845" t="e">
        <f>O232/$B$196</f>
        <v>#DIV/0!</v>
      </c>
      <c r="Q232" s="106">
        <f>SUM(K232,M232,O232)</f>
        <v>1223</v>
      </c>
      <c r="R232" s="846">
        <f>Q232/($B232*3)</f>
        <v>2.6301075268817202</v>
      </c>
      <c r="S232" s="825">
        <f>SUM(S231:S231)</f>
        <v>418</v>
      </c>
      <c r="T232" s="1039" t="e">
        <f>S232/$B$196</f>
        <v>#DIV/0!</v>
      </c>
      <c r="U232" s="825">
        <f t="shared" ref="U232" si="402">SUM(U231:U231)</f>
        <v>0</v>
      </c>
      <c r="V232" s="1039" t="e">
        <f>U232/$B$196</f>
        <v>#DIV/0!</v>
      </c>
      <c r="W232" s="825">
        <f t="shared" ref="W232" si="403">SUM(W231:W231)</f>
        <v>0</v>
      </c>
      <c r="X232" s="1039" t="e">
        <f>W232/$B$196</f>
        <v>#DIV/0!</v>
      </c>
      <c r="Y232" s="106">
        <f>SUM(S232,U232,W232)</f>
        <v>418</v>
      </c>
      <c r="Z232" s="1040">
        <f>Y232/($B232*3)</f>
        <v>0.8989247311827957</v>
      </c>
    </row>
    <row r="234" spans="1:26" x14ac:dyDescent="0.25">
      <c r="A234" s="1427" t="s">
        <v>532</v>
      </c>
      <c r="B234" s="1428"/>
      <c r="C234" s="1428"/>
      <c r="D234" s="1428"/>
      <c r="E234" s="1428"/>
      <c r="F234" s="1428"/>
      <c r="G234" s="1428"/>
      <c r="H234" s="1428"/>
      <c r="I234" s="1428"/>
      <c r="J234" s="1428"/>
      <c r="K234" s="1428"/>
      <c r="L234" s="1428"/>
      <c r="M234" s="1428"/>
      <c r="N234" s="1428"/>
      <c r="O234" s="1428"/>
      <c r="P234" s="1428"/>
      <c r="Q234" s="1428"/>
      <c r="R234" s="1428"/>
      <c r="S234" s="1428"/>
      <c r="T234" s="1428"/>
      <c r="U234" s="1428"/>
      <c r="V234" s="1428"/>
      <c r="W234" s="1428"/>
      <c r="X234" s="1428"/>
      <c r="Y234" s="1428"/>
      <c r="Z234" s="1428"/>
    </row>
    <row r="235" spans="1:26" ht="36.75" thickBot="1" x14ac:dyDescent="0.3">
      <c r="A235" s="144" t="s">
        <v>14</v>
      </c>
      <c r="B235" s="771" t="s">
        <v>15</v>
      </c>
      <c r="C235" s="346" t="s">
        <v>392</v>
      </c>
      <c r="D235" s="347" t="s">
        <v>1</v>
      </c>
      <c r="E235" s="346" t="s">
        <v>393</v>
      </c>
      <c r="F235" s="347" t="s">
        <v>1</v>
      </c>
      <c r="G235" s="346" t="s">
        <v>394</v>
      </c>
      <c r="H235" s="347" t="s">
        <v>1</v>
      </c>
      <c r="I235" s="149" t="s">
        <v>404</v>
      </c>
      <c r="J235" s="810" t="s">
        <v>205</v>
      </c>
      <c r="K235" s="840" t="s">
        <v>395</v>
      </c>
      <c r="L235" s="790" t="s">
        <v>1</v>
      </c>
      <c r="M235" s="829" t="s">
        <v>396</v>
      </c>
      <c r="N235" s="799" t="s">
        <v>1</v>
      </c>
      <c r="O235" s="829" t="s">
        <v>397</v>
      </c>
      <c r="P235" s="799" t="s">
        <v>1</v>
      </c>
      <c r="Q235" s="149" t="s">
        <v>406</v>
      </c>
      <c r="R235" s="810" t="s">
        <v>205</v>
      </c>
      <c r="S235" s="840" t="s">
        <v>2</v>
      </c>
      <c r="T235" s="790" t="s">
        <v>1</v>
      </c>
      <c r="U235" s="829" t="s">
        <v>3</v>
      </c>
      <c r="V235" s="799" t="s">
        <v>1</v>
      </c>
      <c r="W235" s="829" t="s">
        <v>4</v>
      </c>
      <c r="X235" s="799" t="s">
        <v>1</v>
      </c>
      <c r="Y235" s="149" t="s">
        <v>537</v>
      </c>
      <c r="Z235" s="810" t="s">
        <v>205</v>
      </c>
    </row>
    <row r="236" spans="1:26" thickTop="1" x14ac:dyDescent="0.25">
      <c r="A236" s="2" t="str">
        <f>'HORA CERTA'!A7</f>
        <v>Angiologista (consulta)</v>
      </c>
      <c r="B236" s="5">
        <f>'HORA CERTA'!B7</f>
        <v>396</v>
      </c>
      <c r="C236" s="891">
        <f>'HORA CERTA'!G7</f>
        <v>632</v>
      </c>
      <c r="D236" s="20">
        <f>'HORA CERTA'!H7</f>
        <v>1.595959595959596</v>
      </c>
      <c r="E236" s="4">
        <f>'HORA CERTA'!I7</f>
        <v>400</v>
      </c>
      <c r="F236" s="20">
        <f>'HORA CERTA'!J7</f>
        <v>1.0101010101010102</v>
      </c>
      <c r="G236" s="4">
        <f>'HORA CERTA'!K7</f>
        <v>438</v>
      </c>
      <c r="H236" s="20">
        <f>'HORA CERTA'!L7</f>
        <v>1.106060606060606</v>
      </c>
      <c r="I236" s="103">
        <f>'HORA CERTA'!M7</f>
        <v>1470</v>
      </c>
      <c r="J236" s="275">
        <f>'HORA CERTA'!N7</f>
        <v>1.2373737373737375</v>
      </c>
      <c r="K236" s="4">
        <f>'HORA CERTA'!O7</f>
        <v>532</v>
      </c>
      <c r="L236" s="20">
        <f>'HORA CERTA'!P7</f>
        <v>1.3434343434343434</v>
      </c>
      <c r="M236" s="4">
        <f>'HORA CERTA'!Q7</f>
        <v>332</v>
      </c>
      <c r="N236" s="20">
        <f>'HORA CERTA'!R7</f>
        <v>0.83838383838383834</v>
      </c>
      <c r="O236" s="4">
        <f>'HORA CERTA'!S7</f>
        <v>534</v>
      </c>
      <c r="P236" s="20">
        <f>'HORA CERTA'!T7</f>
        <v>1.3484848484848484</v>
      </c>
      <c r="Q236" s="103">
        <f>'HORA CERTA'!U7</f>
        <v>1398</v>
      </c>
      <c r="R236" s="275">
        <f>'HORA CERTA'!V7</f>
        <v>1.1767676767676767</v>
      </c>
      <c r="S236" s="4">
        <f>'HORA CERTA'!W7</f>
        <v>339</v>
      </c>
      <c r="T236" s="20">
        <f>'HORA CERTA'!X7</f>
        <v>0.85606060606060608</v>
      </c>
      <c r="U236" s="4">
        <f>'HORA CERTA'!Y7</f>
        <v>363</v>
      </c>
      <c r="V236" s="20">
        <f>'HORA CERTA'!Z7</f>
        <v>0.91666666666666663</v>
      </c>
      <c r="W236" s="4">
        <f>'HORA CERTA'!AA7</f>
        <v>506</v>
      </c>
      <c r="X236" s="20">
        <f>'HORA CERTA'!AB7</f>
        <v>1.2777777777777777</v>
      </c>
      <c r="Y236" s="103">
        <f>'HORA CERTA'!AE7</f>
        <v>1208</v>
      </c>
      <c r="Z236" s="275">
        <f>'HORA CERTA'!AF7</f>
        <v>1.0168350168350169</v>
      </c>
    </row>
    <row r="237" spans="1:26" ht="15" x14ac:dyDescent="0.25">
      <c r="A237" s="2" t="str">
        <f>'HORA CERTA'!A8</f>
        <v>Cardiologista (consulta)</v>
      </c>
      <c r="B237" s="5">
        <f>'HORA CERTA'!B8</f>
        <v>792</v>
      </c>
      <c r="C237" s="891">
        <f>'HORA CERTA'!G8</f>
        <v>754</v>
      </c>
      <c r="D237" s="20">
        <f>'HORA CERTA'!H8</f>
        <v>0.95202020202020199</v>
      </c>
      <c r="E237" s="4">
        <f>'HORA CERTA'!I8</f>
        <v>673</v>
      </c>
      <c r="F237" s="20">
        <f>'HORA CERTA'!J8</f>
        <v>0.8497474747474747</v>
      </c>
      <c r="G237" s="4">
        <f>'HORA CERTA'!K8</f>
        <v>593</v>
      </c>
      <c r="H237" s="20">
        <f>'HORA CERTA'!L8</f>
        <v>0.7487373737373737</v>
      </c>
      <c r="I237" s="103">
        <f>'HORA CERTA'!M8</f>
        <v>2020</v>
      </c>
      <c r="J237" s="275">
        <f>'HORA CERTA'!N8</f>
        <v>0.85016835016835013</v>
      </c>
      <c r="K237" s="4">
        <f>'HORA CERTA'!O8</f>
        <v>791</v>
      </c>
      <c r="L237" s="20">
        <f>'HORA CERTA'!P8</f>
        <v>0.9987373737373737</v>
      </c>
      <c r="M237" s="4">
        <f>'HORA CERTA'!Q8</f>
        <v>812</v>
      </c>
      <c r="N237" s="20">
        <f>'HORA CERTA'!R8</f>
        <v>1.0252525252525253</v>
      </c>
      <c r="O237" s="4">
        <f>'HORA CERTA'!S8</f>
        <v>908</v>
      </c>
      <c r="P237" s="20">
        <f>'HORA CERTA'!T8</f>
        <v>1.1464646464646464</v>
      </c>
      <c r="Q237" s="103">
        <f>'HORA CERTA'!U8</f>
        <v>2511</v>
      </c>
      <c r="R237" s="275">
        <f>'HORA CERTA'!V8</f>
        <v>1.0568181818181819</v>
      </c>
      <c r="S237" s="4">
        <f>'HORA CERTA'!W8</f>
        <v>680</v>
      </c>
      <c r="T237" s="20">
        <f>'HORA CERTA'!X8</f>
        <v>0.85858585858585856</v>
      </c>
      <c r="U237" s="4">
        <f>'HORA CERTA'!Y8</f>
        <v>791</v>
      </c>
      <c r="V237" s="20">
        <f>'HORA CERTA'!Z8</f>
        <v>0.9987373737373737</v>
      </c>
      <c r="W237" s="4">
        <f>'HORA CERTA'!AA8</f>
        <v>668</v>
      </c>
      <c r="X237" s="20">
        <f>'HORA CERTA'!AB8</f>
        <v>0.84343434343434343</v>
      </c>
      <c r="Y237" s="103">
        <f>'HORA CERTA'!AE8</f>
        <v>2139</v>
      </c>
      <c r="Z237" s="275">
        <f>'HORA CERTA'!AF8</f>
        <v>0.9002525252525253</v>
      </c>
    </row>
    <row r="238" spans="1:26" ht="15" x14ac:dyDescent="0.25">
      <c r="A238" s="948" t="str">
        <f>'HORA CERTA'!A9</f>
        <v>Cirurgia Geral (consulta)</v>
      </c>
      <c r="B238" s="942">
        <f>'HORA CERTA'!B9</f>
        <v>66</v>
      </c>
      <c r="C238" s="891">
        <f>'HORA CERTA'!G9</f>
        <v>63</v>
      </c>
      <c r="D238" s="943">
        <f>'HORA CERTA'!H9</f>
        <v>0.95454545454545459</v>
      </c>
      <c r="E238" s="891">
        <f>'HORA CERTA'!I9</f>
        <v>66</v>
      </c>
      <c r="F238" s="943">
        <f>'HORA CERTA'!J9</f>
        <v>1</v>
      </c>
      <c r="G238" s="891">
        <f>'HORA CERTA'!K9</f>
        <v>73</v>
      </c>
      <c r="H238" s="943">
        <f>'HORA CERTA'!L9</f>
        <v>1.106060606060606</v>
      </c>
      <c r="I238" s="944">
        <f>'HORA CERTA'!M9</f>
        <v>202</v>
      </c>
      <c r="J238" s="945">
        <f>'HORA CERTA'!N9</f>
        <v>1.0202020202020201</v>
      </c>
      <c r="K238" s="891">
        <f>'HORA CERTA'!O9</f>
        <v>61</v>
      </c>
      <c r="L238" s="943">
        <f>'HORA CERTA'!P9</f>
        <v>0.9242424242424242</v>
      </c>
      <c r="M238" s="891">
        <f>'HORA CERTA'!Q9</f>
        <v>67</v>
      </c>
      <c r="N238" s="943">
        <f>'HORA CERTA'!R9</f>
        <v>1.0151515151515151</v>
      </c>
      <c r="O238" s="891">
        <f>'HORA CERTA'!S9</f>
        <v>87</v>
      </c>
      <c r="P238" s="943">
        <f>'HORA CERTA'!T9</f>
        <v>1.3181818181818181</v>
      </c>
      <c r="Q238" s="944">
        <f>'HORA CERTA'!U9</f>
        <v>215</v>
      </c>
      <c r="R238" s="945">
        <f>'HORA CERTA'!V9</f>
        <v>1.0858585858585859</v>
      </c>
      <c r="S238" s="891">
        <f>'HORA CERTA'!W9</f>
        <v>23</v>
      </c>
      <c r="T238" s="943">
        <f>'HORA CERTA'!X9</f>
        <v>0.34848484848484851</v>
      </c>
      <c r="U238" s="891">
        <f>'HORA CERTA'!Y9</f>
        <v>51</v>
      </c>
      <c r="V238" s="943">
        <f>'HORA CERTA'!Z9</f>
        <v>0.77272727272727271</v>
      </c>
      <c r="W238" s="891">
        <f>'HORA CERTA'!AA9</f>
        <v>98</v>
      </c>
      <c r="X238" s="943">
        <f>'HORA CERTA'!AB9</f>
        <v>1.4848484848484849</v>
      </c>
      <c r="Y238" s="944">
        <f>'HORA CERTA'!AE9</f>
        <v>172</v>
      </c>
      <c r="Z238" s="945">
        <f>'HORA CERTA'!AF9</f>
        <v>0.86868686868686873</v>
      </c>
    </row>
    <row r="239" spans="1:26" ht="15" x14ac:dyDescent="0.25">
      <c r="A239" s="948" t="str">
        <f>'HORA CERTA'!A10</f>
        <v>Cirurgia Geral Infantil (consulta)</v>
      </c>
      <c r="B239" s="942">
        <f>'HORA CERTA'!B10</f>
        <v>66</v>
      </c>
      <c r="C239" s="891">
        <f>'HORA CERTA'!G10</f>
        <v>60</v>
      </c>
      <c r="D239" s="943">
        <f>'HORA CERTA'!H10</f>
        <v>0.90909090909090906</v>
      </c>
      <c r="E239" s="891">
        <f>'HORA CERTA'!I10</f>
        <v>54</v>
      </c>
      <c r="F239" s="943">
        <f>'HORA CERTA'!J10</f>
        <v>0.81818181818181823</v>
      </c>
      <c r="G239" s="891">
        <f>'HORA CERTA'!K10</f>
        <v>63</v>
      </c>
      <c r="H239" s="943">
        <f>'HORA CERTA'!L10</f>
        <v>0.95454545454545459</v>
      </c>
      <c r="I239" s="944">
        <f>'HORA CERTA'!M10</f>
        <v>177</v>
      </c>
      <c r="J239" s="945">
        <f>'HORA CERTA'!N10</f>
        <v>0.89393939393939392</v>
      </c>
      <c r="K239" s="891">
        <f>'HORA CERTA'!O10</f>
        <v>82</v>
      </c>
      <c r="L239" s="943">
        <f>'HORA CERTA'!P10</f>
        <v>1.2424242424242424</v>
      </c>
      <c r="M239" s="891">
        <f>'HORA CERTA'!Q10</f>
        <v>98</v>
      </c>
      <c r="N239" s="943">
        <f>'HORA CERTA'!R10</f>
        <v>1.4848484848484849</v>
      </c>
      <c r="O239" s="891">
        <f>'HORA CERTA'!S10</f>
        <v>67</v>
      </c>
      <c r="P239" s="943">
        <f>'HORA CERTA'!T10</f>
        <v>1.0151515151515151</v>
      </c>
      <c r="Q239" s="944">
        <f>'HORA CERTA'!U10</f>
        <v>247</v>
      </c>
      <c r="R239" s="945">
        <f>'HORA CERTA'!V10</f>
        <v>1.2474747474747474</v>
      </c>
      <c r="S239" s="891">
        <f>'HORA CERTA'!W10</f>
        <v>42</v>
      </c>
      <c r="T239" s="943">
        <f>'HORA CERTA'!X10</f>
        <v>0.63636363636363635</v>
      </c>
      <c r="U239" s="891">
        <f>'HORA CERTA'!Y10</f>
        <v>76</v>
      </c>
      <c r="V239" s="943">
        <f>'HORA CERTA'!Z10</f>
        <v>1.1515151515151516</v>
      </c>
      <c r="W239" s="891">
        <f>'HORA CERTA'!AA10</f>
        <v>56</v>
      </c>
      <c r="X239" s="943">
        <f>'HORA CERTA'!AB10</f>
        <v>0.84848484848484851</v>
      </c>
      <c r="Y239" s="944">
        <f>'HORA CERTA'!AE10</f>
        <v>174</v>
      </c>
      <c r="Z239" s="945">
        <f>'HORA CERTA'!AF10</f>
        <v>0.87878787878787878</v>
      </c>
    </row>
    <row r="240" spans="1:26" ht="15" x14ac:dyDescent="0.25">
      <c r="A240" s="2" t="str">
        <f>'HORA CERTA'!A11</f>
        <v>Endocrinologista (consulta)</v>
      </c>
      <c r="B240" s="5">
        <f>'HORA CERTA'!B11</f>
        <v>660</v>
      </c>
      <c r="C240" s="891">
        <f>'HORA CERTA'!G11</f>
        <v>649</v>
      </c>
      <c r="D240" s="20">
        <f>'HORA CERTA'!H11</f>
        <v>0.98333333333333328</v>
      </c>
      <c r="E240" s="4">
        <f>'HORA CERTA'!I11</f>
        <v>479</v>
      </c>
      <c r="F240" s="20">
        <f>'HORA CERTA'!J11</f>
        <v>0.72575757575757571</v>
      </c>
      <c r="G240" s="4">
        <f>'HORA CERTA'!K11</f>
        <v>625</v>
      </c>
      <c r="H240" s="20">
        <f>'HORA CERTA'!L11</f>
        <v>0.94696969696969702</v>
      </c>
      <c r="I240" s="103">
        <f>'HORA CERTA'!M11</f>
        <v>1753</v>
      </c>
      <c r="J240" s="275">
        <f>'HORA CERTA'!N11</f>
        <v>0.88535353535353534</v>
      </c>
      <c r="K240" s="4">
        <f>'HORA CERTA'!O11</f>
        <v>727</v>
      </c>
      <c r="L240" s="20">
        <f>'HORA CERTA'!P11</f>
        <v>1.1015151515151516</v>
      </c>
      <c r="M240" s="4">
        <f>'HORA CERTA'!Q11</f>
        <v>569</v>
      </c>
      <c r="N240" s="20">
        <f>'HORA CERTA'!R11</f>
        <v>0.86212121212121207</v>
      </c>
      <c r="O240" s="4">
        <f>'HORA CERTA'!S11</f>
        <v>739</v>
      </c>
      <c r="P240" s="20">
        <f>'HORA CERTA'!T11</f>
        <v>1.1196969696969696</v>
      </c>
      <c r="Q240" s="103">
        <f>'HORA CERTA'!U11</f>
        <v>2035</v>
      </c>
      <c r="R240" s="275">
        <f>'HORA CERTA'!V11</f>
        <v>1.0277777777777777</v>
      </c>
      <c r="S240" s="4">
        <f>'HORA CERTA'!W11</f>
        <v>586</v>
      </c>
      <c r="T240" s="20">
        <f>'HORA CERTA'!X11</f>
        <v>0.88787878787878793</v>
      </c>
      <c r="U240" s="4">
        <f>'HORA CERTA'!Y11</f>
        <v>684</v>
      </c>
      <c r="V240" s="20">
        <f>'HORA CERTA'!Z11</f>
        <v>1.0363636363636364</v>
      </c>
      <c r="W240" s="4">
        <f>'HORA CERTA'!AA11</f>
        <v>587</v>
      </c>
      <c r="X240" s="20">
        <f>'HORA CERTA'!AB11</f>
        <v>0.8893939393939394</v>
      </c>
      <c r="Y240" s="103">
        <f>'HORA CERTA'!AE11</f>
        <v>1857</v>
      </c>
      <c r="Z240" s="275">
        <f>'HORA CERTA'!AF11</f>
        <v>0.93787878787878787</v>
      </c>
    </row>
    <row r="241" spans="1:26" ht="15" x14ac:dyDescent="0.25">
      <c r="A241" s="948" t="str">
        <f>'HORA CERTA'!A12</f>
        <v>Ginecologia (consulta)</v>
      </c>
      <c r="B241" s="942">
        <f>'HORA CERTA'!B12</f>
        <v>22</v>
      </c>
      <c r="C241" s="891">
        <f>'HORA CERTA'!G12</f>
        <v>0</v>
      </c>
      <c r="D241" s="943">
        <f>'HORA CERTA'!H12</f>
        <v>0</v>
      </c>
      <c r="E241" s="891">
        <f>'HORA CERTA'!I12</f>
        <v>0</v>
      </c>
      <c r="F241" s="943">
        <f>'HORA CERTA'!J12</f>
        <v>0</v>
      </c>
      <c r="G241" s="891">
        <f>'HORA CERTA'!K12</f>
        <v>0</v>
      </c>
      <c r="H241" s="943">
        <f>'HORA CERTA'!L12</f>
        <v>0</v>
      </c>
      <c r="I241" s="944">
        <f>'HORA CERTA'!M12</f>
        <v>0</v>
      </c>
      <c r="J241" s="945">
        <f>'HORA CERTA'!N12</f>
        <v>0</v>
      </c>
      <c r="K241" s="891">
        <f>'HORA CERTA'!O12</f>
        <v>0</v>
      </c>
      <c r="L241" s="943">
        <f>'HORA CERTA'!P12</f>
        <v>0</v>
      </c>
      <c r="M241" s="891">
        <f>'HORA CERTA'!Q12</f>
        <v>0</v>
      </c>
      <c r="N241" s="943">
        <f>'HORA CERTA'!R12</f>
        <v>0</v>
      </c>
      <c r="O241" s="891">
        <f>'HORA CERTA'!S12</f>
        <v>76</v>
      </c>
      <c r="P241" s="943">
        <f>'HORA CERTA'!T12</f>
        <v>3.4545454545454546</v>
      </c>
      <c r="Q241" s="944">
        <f>'HORA CERTA'!U12</f>
        <v>76</v>
      </c>
      <c r="R241" s="945">
        <f>'HORA CERTA'!V12</f>
        <v>1.1515151515151516</v>
      </c>
      <c r="S241" s="891">
        <f>'HORA CERTA'!W12</f>
        <v>70</v>
      </c>
      <c r="T241" s="943">
        <f>'HORA CERTA'!X12</f>
        <v>3.1818181818181817</v>
      </c>
      <c r="U241" s="891">
        <f>'HORA CERTA'!Y12</f>
        <v>0</v>
      </c>
      <c r="V241" s="943">
        <f>'HORA CERTA'!Z12</f>
        <v>0</v>
      </c>
      <c r="W241" s="891">
        <f>'HORA CERTA'!AA12</f>
        <v>0</v>
      </c>
      <c r="X241" s="943">
        <f>'HORA CERTA'!AB12</f>
        <v>0</v>
      </c>
      <c r="Y241" s="944">
        <f>'HORA CERTA'!AE12</f>
        <v>70</v>
      </c>
      <c r="Z241" s="945">
        <f>'HORA CERTA'!AF12</f>
        <v>1.0606060606060606</v>
      </c>
    </row>
    <row r="242" spans="1:26" ht="15" x14ac:dyDescent="0.25">
      <c r="A242" s="2" t="str">
        <f>'HORA CERTA'!A13</f>
        <v>Neurologista (consulta)</v>
      </c>
      <c r="B242" s="5">
        <f>'HORA CERTA'!B13</f>
        <v>660</v>
      </c>
      <c r="C242" s="891">
        <f>'HORA CERTA'!G13</f>
        <v>587</v>
      </c>
      <c r="D242" s="20">
        <f>'HORA CERTA'!H13</f>
        <v>0.8893939393939394</v>
      </c>
      <c r="E242" s="4">
        <f>'HORA CERTA'!I13</f>
        <v>481</v>
      </c>
      <c r="F242" s="20">
        <f>'HORA CERTA'!J13</f>
        <v>0.72878787878787876</v>
      </c>
      <c r="G242" s="4">
        <f>'HORA CERTA'!K13</f>
        <v>601</v>
      </c>
      <c r="H242" s="20">
        <f>'HORA CERTA'!L13</f>
        <v>0.91060606060606064</v>
      </c>
      <c r="I242" s="103">
        <f>'HORA CERTA'!M13</f>
        <v>1669</v>
      </c>
      <c r="J242" s="275">
        <f>'HORA CERTA'!N13</f>
        <v>0.84292929292929297</v>
      </c>
      <c r="K242" s="4">
        <f>'HORA CERTA'!O13</f>
        <v>660</v>
      </c>
      <c r="L242" s="20">
        <f>'HORA CERTA'!P13</f>
        <v>1</v>
      </c>
      <c r="M242" s="4">
        <f>'HORA CERTA'!Q13</f>
        <v>691</v>
      </c>
      <c r="N242" s="20">
        <f>'HORA CERTA'!R13</f>
        <v>1.0469696969696969</v>
      </c>
      <c r="O242" s="4">
        <f>'HORA CERTA'!S13</f>
        <v>743</v>
      </c>
      <c r="P242" s="20">
        <f>'HORA CERTA'!T13</f>
        <v>1.1257575757575757</v>
      </c>
      <c r="Q242" s="103">
        <f>'HORA CERTA'!U13</f>
        <v>2094</v>
      </c>
      <c r="R242" s="275">
        <f>'HORA CERTA'!V13</f>
        <v>1.0575757575757576</v>
      </c>
      <c r="S242" s="4">
        <f>'HORA CERTA'!W13</f>
        <v>583</v>
      </c>
      <c r="T242" s="20">
        <f>'HORA CERTA'!X13</f>
        <v>0.8833333333333333</v>
      </c>
      <c r="U242" s="4">
        <f>'HORA CERTA'!Y13</f>
        <v>695</v>
      </c>
      <c r="V242" s="20">
        <f>'HORA CERTA'!Z13</f>
        <v>1.053030303030303</v>
      </c>
      <c r="W242" s="4">
        <f>'HORA CERTA'!AA13</f>
        <v>295</v>
      </c>
      <c r="X242" s="20">
        <f>'HORA CERTA'!AB13</f>
        <v>0.44696969696969696</v>
      </c>
      <c r="Y242" s="103">
        <f>'HORA CERTA'!AE13</f>
        <v>1573</v>
      </c>
      <c r="Z242" s="275">
        <f>'HORA CERTA'!AF13</f>
        <v>0.7944444444444444</v>
      </c>
    </row>
    <row r="243" spans="1:26" ht="15" x14ac:dyDescent="0.25">
      <c r="A243" s="2" t="str">
        <f>'HORA CERTA'!A14</f>
        <v>Ortopedista (consulta)</v>
      </c>
      <c r="B243" s="5">
        <f>'HORA CERTA'!B14</f>
        <v>792</v>
      </c>
      <c r="C243" s="891">
        <f>'HORA CERTA'!G14</f>
        <v>765</v>
      </c>
      <c r="D243" s="20">
        <f>'HORA CERTA'!H14</f>
        <v>0.96590909090909094</v>
      </c>
      <c r="E243" s="4">
        <f>'HORA CERTA'!I14</f>
        <v>547</v>
      </c>
      <c r="F243" s="20">
        <f>'HORA CERTA'!J14</f>
        <v>0.69065656565656564</v>
      </c>
      <c r="G243" s="4">
        <f>'HORA CERTA'!K14</f>
        <v>737</v>
      </c>
      <c r="H243" s="20">
        <f>'HORA CERTA'!L14</f>
        <v>0.93055555555555558</v>
      </c>
      <c r="I243" s="103">
        <f>'HORA CERTA'!M14</f>
        <v>2049</v>
      </c>
      <c r="J243" s="275">
        <f>'HORA CERTA'!N14</f>
        <v>0.86237373737373735</v>
      </c>
      <c r="K243" s="4">
        <f>'HORA CERTA'!O14</f>
        <v>794</v>
      </c>
      <c r="L243" s="20">
        <f>'HORA CERTA'!P14</f>
        <v>1.0025252525252526</v>
      </c>
      <c r="M243" s="4">
        <f>'HORA CERTA'!Q14</f>
        <v>821</v>
      </c>
      <c r="N243" s="20">
        <f>'HORA CERTA'!R14</f>
        <v>1.0366161616161615</v>
      </c>
      <c r="O243" s="4">
        <f>'HORA CERTA'!S14</f>
        <v>837</v>
      </c>
      <c r="P243" s="20">
        <f>'HORA CERTA'!T14</f>
        <v>1.0568181818181819</v>
      </c>
      <c r="Q243" s="103">
        <f>'HORA CERTA'!U14</f>
        <v>2452</v>
      </c>
      <c r="R243" s="275">
        <f>'HORA CERTA'!V14</f>
        <v>1.031986531986532</v>
      </c>
      <c r="S243" s="4">
        <f>'HORA CERTA'!W14</f>
        <v>762</v>
      </c>
      <c r="T243" s="20">
        <f>'HORA CERTA'!X14</f>
        <v>0.96212121212121215</v>
      </c>
      <c r="U243" s="4">
        <f>'HORA CERTA'!Y14</f>
        <v>594</v>
      </c>
      <c r="V243" s="20">
        <f>'HORA CERTA'!Z14</f>
        <v>0.75</v>
      </c>
      <c r="W243" s="4">
        <f>'HORA CERTA'!AA14</f>
        <v>706</v>
      </c>
      <c r="X243" s="20">
        <f>'HORA CERTA'!AB14</f>
        <v>0.89141414141414144</v>
      </c>
      <c r="Y243" s="103">
        <f>'HORA CERTA'!AE14</f>
        <v>2062</v>
      </c>
      <c r="Z243" s="275">
        <f>'HORA CERTA'!AF14</f>
        <v>0.86784511784511786</v>
      </c>
    </row>
    <row r="244" spans="1:26" ht="15" x14ac:dyDescent="0.25">
      <c r="A244" s="2" t="str">
        <f>'HORA CERTA'!A15</f>
        <v>Reumatologuista (consulta)</v>
      </c>
      <c r="B244" s="5">
        <f>'HORA CERTA'!B15</f>
        <v>264</v>
      </c>
      <c r="C244" s="891">
        <f>'HORA CERTA'!G15</f>
        <v>0</v>
      </c>
      <c r="D244" s="20">
        <f>'HORA CERTA'!H15</f>
        <v>0</v>
      </c>
      <c r="E244" s="4">
        <f>'HORA CERTA'!I15</f>
        <v>50</v>
      </c>
      <c r="F244" s="20">
        <f>'HORA CERTA'!J15</f>
        <v>0.18939393939393939</v>
      </c>
      <c r="G244" s="4">
        <f>'HORA CERTA'!K15</f>
        <v>133</v>
      </c>
      <c r="H244" s="20">
        <f>'HORA CERTA'!L15</f>
        <v>0.50378787878787878</v>
      </c>
      <c r="I244" s="103">
        <f>'HORA CERTA'!M15</f>
        <v>183</v>
      </c>
      <c r="J244" s="275">
        <f>'HORA CERTA'!N15</f>
        <v>0.23106060606060605</v>
      </c>
      <c r="K244" s="4">
        <f>'HORA CERTA'!O15</f>
        <v>120</v>
      </c>
      <c r="L244" s="20">
        <f>'HORA CERTA'!P15</f>
        <v>0.45454545454545453</v>
      </c>
      <c r="M244" s="4">
        <f>'HORA CERTA'!Q15</f>
        <v>110</v>
      </c>
      <c r="N244" s="20">
        <f>'HORA CERTA'!R15</f>
        <v>0.41666666666666669</v>
      </c>
      <c r="O244" s="4">
        <f>'HORA CERTA'!S15</f>
        <v>144</v>
      </c>
      <c r="P244" s="20">
        <f>'HORA CERTA'!T15</f>
        <v>0.54545454545454541</v>
      </c>
      <c r="Q244" s="103">
        <f>'HORA CERTA'!U15</f>
        <v>374</v>
      </c>
      <c r="R244" s="275">
        <f>'HORA CERTA'!V15</f>
        <v>0.47222222222222221</v>
      </c>
      <c r="S244" s="4">
        <f>'HORA CERTA'!W15</f>
        <v>113</v>
      </c>
      <c r="T244" s="20">
        <f>'HORA CERTA'!X15</f>
        <v>0.42803030303030304</v>
      </c>
      <c r="U244" s="4">
        <f>'HORA CERTA'!Y15</f>
        <v>133</v>
      </c>
      <c r="V244" s="20">
        <f>'HORA CERTA'!Z15</f>
        <v>0.50378787878787878</v>
      </c>
      <c r="W244" s="4">
        <f>'HORA CERTA'!AA15</f>
        <v>104</v>
      </c>
      <c r="X244" s="20">
        <f>'HORA CERTA'!AB15</f>
        <v>0.39393939393939392</v>
      </c>
      <c r="Y244" s="103">
        <f>'HORA CERTA'!AE15</f>
        <v>350</v>
      </c>
      <c r="Z244" s="275">
        <f>'HORA CERTA'!AF15</f>
        <v>0.44191919191919193</v>
      </c>
    </row>
    <row r="245" spans="1:26" ht="15" x14ac:dyDescent="0.25">
      <c r="A245" s="2" t="str">
        <f>'HORA CERTA'!A16</f>
        <v>Urologista (consulta)</v>
      </c>
      <c r="B245" s="5">
        <f>'HORA CERTA'!B16</f>
        <v>396</v>
      </c>
      <c r="C245" s="891">
        <f>'HORA CERTA'!G16</f>
        <v>448</v>
      </c>
      <c r="D245" s="20">
        <f>'HORA CERTA'!H16</f>
        <v>1.1313131313131313</v>
      </c>
      <c r="E245" s="4">
        <f>'HORA CERTA'!I16</f>
        <v>423</v>
      </c>
      <c r="F245" s="20">
        <f>'HORA CERTA'!J16</f>
        <v>1.0681818181818181</v>
      </c>
      <c r="G245" s="4">
        <f>'HORA CERTA'!K16</f>
        <v>587</v>
      </c>
      <c r="H245" s="20">
        <f>'HORA CERTA'!L16</f>
        <v>1.4823232323232323</v>
      </c>
      <c r="I245" s="103">
        <f>'HORA CERTA'!M16</f>
        <v>1458</v>
      </c>
      <c r="J245" s="275">
        <f>'HORA CERTA'!N16</f>
        <v>1.2272727272727273</v>
      </c>
      <c r="K245" s="4">
        <f>'HORA CERTA'!O16</f>
        <v>499</v>
      </c>
      <c r="L245" s="20">
        <f>'HORA CERTA'!P16</f>
        <v>1.2601010101010102</v>
      </c>
      <c r="M245" s="4">
        <f>'HORA CERTA'!Q16</f>
        <v>276</v>
      </c>
      <c r="N245" s="20">
        <f>'HORA CERTA'!R16</f>
        <v>0.69696969696969702</v>
      </c>
      <c r="O245" s="4">
        <f>'HORA CERTA'!S16</f>
        <v>584</v>
      </c>
      <c r="P245" s="20">
        <f>'HORA CERTA'!T16</f>
        <v>1.4747474747474747</v>
      </c>
      <c r="Q245" s="103">
        <f>'HORA CERTA'!U16</f>
        <v>1359</v>
      </c>
      <c r="R245" s="275">
        <f>'HORA CERTA'!V16</f>
        <v>1.143939393939394</v>
      </c>
      <c r="S245" s="4">
        <f>'HORA CERTA'!W16</f>
        <v>463</v>
      </c>
      <c r="T245" s="20">
        <f>'HORA CERTA'!X16</f>
        <v>1.1691919191919191</v>
      </c>
      <c r="U245" s="4">
        <f>'HORA CERTA'!Y16</f>
        <v>494</v>
      </c>
      <c r="V245" s="20">
        <f>'HORA CERTA'!Z16</f>
        <v>1.2474747474747474</v>
      </c>
      <c r="W245" s="4">
        <f>'HORA CERTA'!AA16</f>
        <v>424</v>
      </c>
      <c r="X245" s="20">
        <f>'HORA CERTA'!AB16</f>
        <v>1.0707070707070707</v>
      </c>
      <c r="Y245" s="103">
        <f>'HORA CERTA'!AE16</f>
        <v>1381</v>
      </c>
      <c r="Z245" s="275">
        <f>'HORA CERTA'!AF16</f>
        <v>1.1624579124579124</v>
      </c>
    </row>
    <row r="246" spans="1:26" ht="15" x14ac:dyDescent="0.25">
      <c r="A246" s="2" t="str">
        <f>'HORA CERTA'!A17</f>
        <v>Dermatologista (consulta)</v>
      </c>
      <c r="B246" s="5">
        <f>'HORA CERTA'!B17</f>
        <v>396</v>
      </c>
      <c r="C246" s="891">
        <f>'HORA CERTA'!G17</f>
        <v>403</v>
      </c>
      <c r="D246" s="20">
        <f>'HORA CERTA'!H17</f>
        <v>1.0176767676767677</v>
      </c>
      <c r="E246" s="4">
        <f>'HORA CERTA'!I17</f>
        <v>374</v>
      </c>
      <c r="F246" s="20">
        <f>'HORA CERTA'!J17</f>
        <v>0.94444444444444442</v>
      </c>
      <c r="G246" s="4">
        <f>'HORA CERTA'!K17</f>
        <v>499</v>
      </c>
      <c r="H246" s="20">
        <f>'HORA CERTA'!L17</f>
        <v>1.2601010101010102</v>
      </c>
      <c r="I246" s="103">
        <f>'HORA CERTA'!M17</f>
        <v>1276</v>
      </c>
      <c r="J246" s="275">
        <f>'HORA CERTA'!N17</f>
        <v>1.0740740740740742</v>
      </c>
      <c r="K246" s="4">
        <f>'HORA CERTA'!O17</f>
        <v>360</v>
      </c>
      <c r="L246" s="20">
        <f>'HORA CERTA'!P17</f>
        <v>0.90909090909090906</v>
      </c>
      <c r="M246" s="4">
        <f>'HORA CERTA'!Q17</f>
        <v>529</v>
      </c>
      <c r="N246" s="20">
        <f>'HORA CERTA'!R17</f>
        <v>1.3358585858585859</v>
      </c>
      <c r="O246" s="4">
        <f>'HORA CERTA'!S17</f>
        <v>540</v>
      </c>
      <c r="P246" s="20">
        <f>'HORA CERTA'!T17</f>
        <v>1.3636363636363635</v>
      </c>
      <c r="Q246" s="103">
        <f>'HORA CERTA'!U17</f>
        <v>1429</v>
      </c>
      <c r="R246" s="275">
        <f>'HORA CERTA'!V17</f>
        <v>1.2028619528619529</v>
      </c>
      <c r="S246" s="4">
        <f>'HORA CERTA'!W17</f>
        <v>457</v>
      </c>
      <c r="T246" s="20">
        <f>'HORA CERTA'!X17</f>
        <v>1.154040404040404</v>
      </c>
      <c r="U246" s="4">
        <f>'HORA CERTA'!Y17</f>
        <v>518</v>
      </c>
      <c r="V246" s="20">
        <f>'HORA CERTA'!Z17</f>
        <v>1.3080808080808082</v>
      </c>
      <c r="W246" s="4">
        <f>'HORA CERTA'!AA17</f>
        <v>507</v>
      </c>
      <c r="X246" s="20">
        <f>'HORA CERTA'!AB17</f>
        <v>1.2803030303030303</v>
      </c>
      <c r="Y246" s="103">
        <f>'HORA CERTA'!AE17</f>
        <v>1482</v>
      </c>
      <c r="Z246" s="275">
        <f>'HORA CERTA'!AF17</f>
        <v>1.2474747474747474</v>
      </c>
    </row>
    <row r="247" spans="1:26" ht="15" x14ac:dyDescent="0.25">
      <c r="A247" s="2" t="str">
        <f>'HORA CERTA'!A18</f>
        <v>Gastroenterologista (consulta)</v>
      </c>
      <c r="B247" s="5">
        <f>'HORA CERTA'!B18</f>
        <v>132</v>
      </c>
      <c r="C247" s="892">
        <f>'HORA CERTA'!G18</f>
        <v>151</v>
      </c>
      <c r="D247" s="20">
        <f>'HORA CERTA'!H18</f>
        <v>1.143939393939394</v>
      </c>
      <c r="E247" s="4">
        <f>'HORA CERTA'!I18</f>
        <v>131</v>
      </c>
      <c r="F247" s="20">
        <f>'HORA CERTA'!J18</f>
        <v>0.99242424242424243</v>
      </c>
      <c r="G247" s="4">
        <f>'HORA CERTA'!K18</f>
        <v>172</v>
      </c>
      <c r="H247" s="20">
        <f>'HORA CERTA'!L18</f>
        <v>1.303030303030303</v>
      </c>
      <c r="I247" s="103">
        <f>'HORA CERTA'!M18</f>
        <v>454</v>
      </c>
      <c r="J247" s="275">
        <f>'HORA CERTA'!N18</f>
        <v>1.1464646464646464</v>
      </c>
      <c r="K247" s="4">
        <f>'HORA CERTA'!O18</f>
        <v>115</v>
      </c>
      <c r="L247" s="20">
        <f>'HORA CERTA'!P18</f>
        <v>0.87121212121212122</v>
      </c>
      <c r="M247" s="4">
        <f>'HORA CERTA'!Q18</f>
        <v>147</v>
      </c>
      <c r="N247" s="20">
        <f>'HORA CERTA'!R18</f>
        <v>1.1136363636363635</v>
      </c>
      <c r="O247" s="4">
        <f>'HORA CERTA'!S18</f>
        <v>169</v>
      </c>
      <c r="P247" s="20">
        <f>'HORA CERTA'!T18</f>
        <v>1.2803030303030303</v>
      </c>
      <c r="Q247" s="103">
        <f>'HORA CERTA'!U18</f>
        <v>431</v>
      </c>
      <c r="R247" s="275">
        <f>'HORA CERTA'!V18</f>
        <v>1.0883838383838385</v>
      </c>
      <c r="S247" s="4">
        <f>'HORA CERTA'!W18</f>
        <v>132</v>
      </c>
      <c r="T247" s="20">
        <f>'HORA CERTA'!X18</f>
        <v>1</v>
      </c>
      <c r="U247" s="4">
        <f>'HORA CERTA'!Y18</f>
        <v>112</v>
      </c>
      <c r="V247" s="20">
        <f>'HORA CERTA'!Z18</f>
        <v>0.84848484848484851</v>
      </c>
      <c r="W247" s="4">
        <f>'HORA CERTA'!AA18</f>
        <v>105</v>
      </c>
      <c r="X247" s="20">
        <f>'HORA CERTA'!AB18</f>
        <v>0.79545454545454541</v>
      </c>
      <c r="Y247" s="103">
        <f>'HORA CERTA'!AE18</f>
        <v>349</v>
      </c>
      <c r="Z247" s="275">
        <f>'HORA CERTA'!AF18</f>
        <v>0.88131313131313127</v>
      </c>
    </row>
    <row r="248" spans="1:26" ht="15" x14ac:dyDescent="0.25">
      <c r="A248" s="946" t="str">
        <f>'HORA CERTA'!A19</f>
        <v>Proctologia (consulta)</v>
      </c>
      <c r="B248" s="947">
        <f>'HORA CERTA'!B19</f>
        <v>84</v>
      </c>
      <c r="C248" s="892">
        <f>'HORA CERTA'!G19</f>
        <v>53</v>
      </c>
      <c r="D248" s="943">
        <f>'HORA CERTA'!H19</f>
        <v>0.63095238095238093</v>
      </c>
      <c r="E248" s="891">
        <f>'HORA CERTA'!I19</f>
        <v>85</v>
      </c>
      <c r="F248" s="943">
        <f>'HORA CERTA'!J19</f>
        <v>1.0119047619047619</v>
      </c>
      <c r="G248" s="891">
        <f>'HORA CERTA'!K19</f>
        <v>0</v>
      </c>
      <c r="H248" s="943">
        <f>'HORA CERTA'!L19</f>
        <v>0</v>
      </c>
      <c r="I248" s="944">
        <f>'HORA CERTA'!M19</f>
        <v>138</v>
      </c>
      <c r="J248" s="945">
        <f>'HORA CERTA'!N19</f>
        <v>0.54761904761904767</v>
      </c>
      <c r="K248" s="891">
        <f>'HORA CERTA'!O19</f>
        <v>0</v>
      </c>
      <c r="L248" s="943">
        <f>'HORA CERTA'!P19</f>
        <v>0</v>
      </c>
      <c r="M248" s="891">
        <f>'HORA CERTA'!Q19</f>
        <v>0</v>
      </c>
      <c r="N248" s="943">
        <f>'HORA CERTA'!R19</f>
        <v>0</v>
      </c>
      <c r="O248" s="891">
        <f>'HORA CERTA'!S19</f>
        <v>0</v>
      </c>
      <c r="P248" s="943">
        <f>'HORA CERTA'!T19</f>
        <v>0</v>
      </c>
      <c r="Q248" s="944">
        <f>'HORA CERTA'!U19</f>
        <v>0</v>
      </c>
      <c r="R248" s="945">
        <f>'HORA CERTA'!V19</f>
        <v>0</v>
      </c>
      <c r="S248" s="891">
        <f>'HORA CERTA'!W19</f>
        <v>0</v>
      </c>
      <c r="T248" s="943">
        <f>'HORA CERTA'!X19</f>
        <v>0</v>
      </c>
      <c r="U248" s="891">
        <f>'HORA CERTA'!Y19</f>
        <v>0</v>
      </c>
      <c r="V248" s="943">
        <f>'HORA CERTA'!Z19</f>
        <v>0</v>
      </c>
      <c r="W248" s="891">
        <f>'HORA CERTA'!AA19</f>
        <v>0</v>
      </c>
      <c r="X248" s="943">
        <f>'HORA CERTA'!AB19</f>
        <v>0</v>
      </c>
      <c r="Y248" s="944">
        <f>'HORA CERTA'!AE19</f>
        <v>0</v>
      </c>
      <c r="Z248" s="945">
        <f>'HORA CERTA'!AF19</f>
        <v>0</v>
      </c>
    </row>
    <row r="249" spans="1:26" thickBot="1" x14ac:dyDescent="0.3">
      <c r="A249" s="946" t="str">
        <f>'HORA CERTA'!A20</f>
        <v>Pneumologista (consulta)</v>
      </c>
      <c r="B249" s="947">
        <f>'HORA CERTA'!B20</f>
        <v>0</v>
      </c>
      <c r="C249" s="892">
        <f>'HORA CERTA'!G20</f>
        <v>0</v>
      </c>
      <c r="D249" s="915" t="e">
        <f>'HORA CERTA'!H20</f>
        <v>#DIV/0!</v>
      </c>
      <c r="E249" s="892">
        <f>'HORA CERTA'!I20</f>
        <v>0</v>
      </c>
      <c r="F249" s="915" t="e">
        <f>'HORA CERTA'!J20</f>
        <v>#DIV/0!</v>
      </c>
      <c r="G249" s="892">
        <f>'HORA CERTA'!K20</f>
        <v>0</v>
      </c>
      <c r="H249" s="915" t="e">
        <f>'HORA CERTA'!L20</f>
        <v>#DIV/0!</v>
      </c>
      <c r="I249" s="916">
        <f>'HORA CERTA'!M20</f>
        <v>0</v>
      </c>
      <c r="J249" s="917" t="e">
        <f>'HORA CERTA'!N20</f>
        <v>#DIV/0!</v>
      </c>
      <c r="K249" s="892">
        <f>'HORA CERTA'!O20</f>
        <v>0</v>
      </c>
      <c r="L249" s="915" t="e">
        <f>'HORA CERTA'!P20</f>
        <v>#DIV/0!</v>
      </c>
      <c r="M249" s="892">
        <f>'HORA CERTA'!Q20</f>
        <v>0</v>
      </c>
      <c r="N249" s="915" t="e">
        <f>'HORA CERTA'!R20</f>
        <v>#DIV/0!</v>
      </c>
      <c r="O249" s="892">
        <f>'HORA CERTA'!S20</f>
        <v>0</v>
      </c>
      <c r="P249" s="915" t="e">
        <f>'HORA CERTA'!T20</f>
        <v>#DIV/0!</v>
      </c>
      <c r="Q249" s="916">
        <f>'HORA CERTA'!U20</f>
        <v>0</v>
      </c>
      <c r="R249" s="917" t="e">
        <f>'HORA CERTA'!V20</f>
        <v>#DIV/0!</v>
      </c>
      <c r="S249" s="892">
        <f>'HORA CERTA'!W20</f>
        <v>0</v>
      </c>
      <c r="T249" s="915">
        <f>'HORA CERTA'!X20</f>
        <v>0</v>
      </c>
      <c r="U249" s="892">
        <f>'HORA CERTA'!Y20</f>
        <v>0</v>
      </c>
      <c r="V249" s="915">
        <f>'HORA CERTA'!Z20</f>
        <v>0</v>
      </c>
      <c r="W249" s="892">
        <f>'HORA CERTA'!AA20</f>
        <v>0</v>
      </c>
      <c r="X249" s="915">
        <f>'HORA CERTA'!AB20</f>
        <v>0</v>
      </c>
      <c r="Y249" s="916">
        <f>'HORA CERTA'!AE20</f>
        <v>0</v>
      </c>
      <c r="Z249" s="917" t="e">
        <f>'HORA CERTA'!AF20</f>
        <v>#DIV/0!</v>
      </c>
    </row>
    <row r="250" spans="1:26" thickBot="1" x14ac:dyDescent="0.3">
      <c r="A250" s="963" t="str">
        <f>'HORA CERTA'!A21</f>
        <v>SOMA CONSULTAS</v>
      </c>
      <c r="B250" s="951">
        <f>'HORA CERTA'!B21</f>
        <v>4726</v>
      </c>
      <c r="C250" s="909">
        <f>'HORA CERTA'!G21</f>
        <v>4565</v>
      </c>
      <c r="D250" s="952">
        <f>'HORA CERTA'!H21</f>
        <v>0.96593313584426577</v>
      </c>
      <c r="E250" s="909">
        <f>'HORA CERTA'!I21</f>
        <v>3763</v>
      </c>
      <c r="F250" s="952">
        <f>'HORA CERTA'!J21</f>
        <v>0.79623360135421073</v>
      </c>
      <c r="G250" s="909">
        <f>'HORA CERTA'!K21</f>
        <v>4521</v>
      </c>
      <c r="H250" s="952">
        <f>'HORA CERTA'!L21</f>
        <v>0.95662293694456202</v>
      </c>
      <c r="I250" s="935">
        <f>'HORA CERTA'!M21</f>
        <v>12849</v>
      </c>
      <c r="J250" s="936">
        <f>'HORA CERTA'!N21</f>
        <v>0.90626322471434617</v>
      </c>
      <c r="K250" s="909">
        <f>'HORA CERTA'!O21</f>
        <v>4741</v>
      </c>
      <c r="L250" s="952">
        <f>'HORA CERTA'!P21</f>
        <v>1.0031739314430808</v>
      </c>
      <c r="M250" s="909">
        <f>'HORA CERTA'!Q21</f>
        <v>4452</v>
      </c>
      <c r="N250" s="952">
        <f>'HORA CERTA'!R21</f>
        <v>0.94202285230639016</v>
      </c>
      <c r="O250" s="909">
        <f>'HORA CERTA'!S21</f>
        <v>5428</v>
      </c>
      <c r="P250" s="952">
        <f>'HORA CERTA'!T21</f>
        <v>1.1485399915361829</v>
      </c>
      <c r="Q250" s="935">
        <f>'HORA CERTA'!U21</f>
        <v>14621</v>
      </c>
      <c r="R250" s="936">
        <f>'HORA CERTA'!V21</f>
        <v>1.0312455917618846</v>
      </c>
      <c r="S250" s="909">
        <f>'HORA CERTA'!W21</f>
        <v>4250</v>
      </c>
      <c r="T250" s="952">
        <f>'HORA CERTA'!X21</f>
        <v>0.89928057553956831</v>
      </c>
      <c r="U250" s="909">
        <f>'HORA CERTA'!Y21</f>
        <v>4511</v>
      </c>
      <c r="V250" s="952">
        <f>'HORA CERTA'!Z21</f>
        <v>0.95450698264917477</v>
      </c>
      <c r="W250" s="909">
        <f>'HORA CERTA'!AA21</f>
        <v>4056</v>
      </c>
      <c r="X250" s="952">
        <f>'HORA CERTA'!AB21</f>
        <v>0.85823106220905632</v>
      </c>
      <c r="Y250" s="935">
        <f>'HORA CERTA'!AE21</f>
        <v>12817</v>
      </c>
      <c r="Z250" s="936">
        <f>'HORA CERTA'!AF21</f>
        <v>0.90400620679926647</v>
      </c>
    </row>
    <row r="251" spans="1:26" ht="15" x14ac:dyDescent="0.25">
      <c r="A251" s="957" t="str">
        <f>'HORA CERTA'!A22</f>
        <v>Cirurgia Vascular (procedimentos)</v>
      </c>
      <c r="B251" s="942">
        <f>'HORA CERTA'!B22</f>
        <v>20</v>
      </c>
      <c r="C251" s="960">
        <f>'HORA CERTA'!G22</f>
        <v>8</v>
      </c>
      <c r="D251" s="943">
        <f>'HORA CERTA'!H22</f>
        <v>0.4</v>
      </c>
      <c r="E251" s="960">
        <f>'HORA CERTA'!I22</f>
        <v>18</v>
      </c>
      <c r="F251" s="943">
        <f>'HORA CERTA'!J22</f>
        <v>0.9</v>
      </c>
      <c r="G251" s="960">
        <f>'HORA CERTA'!K22</f>
        <v>6</v>
      </c>
      <c r="H251" s="943">
        <f>'HORA CERTA'!L22</f>
        <v>0.3</v>
      </c>
      <c r="I251" s="944">
        <f>'HORA CERTA'!M22</f>
        <v>32</v>
      </c>
      <c r="J251" s="945">
        <f>'HORA CERTA'!N22</f>
        <v>0.53333333333333333</v>
      </c>
      <c r="K251" s="960">
        <f>'HORA CERTA'!O22</f>
        <v>9</v>
      </c>
      <c r="L251" s="943">
        <f>'HORA CERTA'!P22</f>
        <v>0.45</v>
      </c>
      <c r="M251" s="960">
        <f>'HORA CERTA'!Q22</f>
        <v>16</v>
      </c>
      <c r="N251" s="943">
        <f>'HORA CERTA'!R22</f>
        <v>0.8</v>
      </c>
      <c r="O251" s="960">
        <f>'HORA CERTA'!S22</f>
        <v>6</v>
      </c>
      <c r="P251" s="943">
        <f>'HORA CERTA'!T22</f>
        <v>0.3</v>
      </c>
      <c r="Q251" s="944">
        <f>'HORA CERTA'!U22</f>
        <v>31</v>
      </c>
      <c r="R251" s="945">
        <f>'HORA CERTA'!V22</f>
        <v>0.51666666666666672</v>
      </c>
      <c r="S251" s="960">
        <f>'HORA CERTA'!W22</f>
        <v>10</v>
      </c>
      <c r="T251" s="943">
        <f>'HORA CERTA'!X22</f>
        <v>0.5</v>
      </c>
      <c r="U251" s="960">
        <f>'HORA CERTA'!Y22</f>
        <v>12</v>
      </c>
      <c r="V251" s="943">
        <f>'HORA CERTA'!Z22</f>
        <v>0.6</v>
      </c>
      <c r="W251" s="960">
        <f>'HORA CERTA'!AA22</f>
        <v>0</v>
      </c>
      <c r="X251" s="943">
        <f>'HORA CERTA'!AB22</f>
        <v>0</v>
      </c>
      <c r="Y251" s="944">
        <f>'HORA CERTA'!AE22</f>
        <v>22</v>
      </c>
      <c r="Z251" s="945">
        <f>'HORA CERTA'!AF22</f>
        <v>0.36666666666666664</v>
      </c>
    </row>
    <row r="252" spans="1:26" ht="15" x14ac:dyDescent="0.25">
      <c r="A252" s="957" t="str">
        <f>'HORA CERTA'!A23</f>
        <v>Cirurgia Geral (procedimentos)</v>
      </c>
      <c r="B252" s="942">
        <f>'HORA CERTA'!B23</f>
        <v>10</v>
      </c>
      <c r="C252" s="960">
        <f>'HORA CERTA'!G23</f>
        <v>9</v>
      </c>
      <c r="D252" s="943">
        <f>'HORA CERTA'!H23</f>
        <v>0.9</v>
      </c>
      <c r="E252" s="960">
        <f>'HORA CERTA'!I23</f>
        <v>15</v>
      </c>
      <c r="F252" s="943">
        <f>'HORA CERTA'!J23</f>
        <v>1.5</v>
      </c>
      <c r="G252" s="960">
        <f>'HORA CERTA'!K23</f>
        <v>12</v>
      </c>
      <c r="H252" s="943">
        <f>'HORA CERTA'!L23</f>
        <v>1.2</v>
      </c>
      <c r="I252" s="944">
        <f>'HORA CERTA'!M23</f>
        <v>36</v>
      </c>
      <c r="J252" s="945">
        <f>'HORA CERTA'!N23</f>
        <v>1.2</v>
      </c>
      <c r="K252" s="960">
        <f>'HORA CERTA'!O23</f>
        <v>10</v>
      </c>
      <c r="L252" s="943">
        <f>'HORA CERTA'!P23</f>
        <v>1</v>
      </c>
      <c r="M252" s="960">
        <f>'HORA CERTA'!Q23</f>
        <v>14</v>
      </c>
      <c r="N252" s="943">
        <f>'HORA CERTA'!R23</f>
        <v>1.4</v>
      </c>
      <c r="O252" s="960">
        <f>'HORA CERTA'!S23</f>
        <v>14</v>
      </c>
      <c r="P252" s="943">
        <f>'HORA CERTA'!T23</f>
        <v>1.4</v>
      </c>
      <c r="Q252" s="944">
        <f>'HORA CERTA'!U23</f>
        <v>38</v>
      </c>
      <c r="R252" s="945">
        <f>'HORA CERTA'!V23</f>
        <v>1.2666666666666666</v>
      </c>
      <c r="S252" s="960">
        <f>'HORA CERTA'!W23</f>
        <v>4</v>
      </c>
      <c r="T252" s="943">
        <f>'HORA CERTA'!X23</f>
        <v>0.4</v>
      </c>
      <c r="U252" s="960">
        <f>'HORA CERTA'!Y23</f>
        <v>10</v>
      </c>
      <c r="V252" s="943">
        <f>'HORA CERTA'!Z23</f>
        <v>1</v>
      </c>
      <c r="W252" s="960">
        <f>'HORA CERTA'!AA23</f>
        <v>0</v>
      </c>
      <c r="X252" s="943">
        <f>'HORA CERTA'!AB23</f>
        <v>0</v>
      </c>
      <c r="Y252" s="944">
        <f>'HORA CERTA'!AE23</f>
        <v>14</v>
      </c>
      <c r="Z252" s="945">
        <f>'HORA CERTA'!AF23</f>
        <v>0.46666666666666667</v>
      </c>
    </row>
    <row r="253" spans="1:26" ht="15" x14ac:dyDescent="0.25">
      <c r="A253" s="957" t="str">
        <f>'HORA CERTA'!A24</f>
        <v>Cirurgia Geral Infantil (procedimentos)</v>
      </c>
      <c r="B253" s="942">
        <f>'HORA CERTA'!B24</f>
        <v>16</v>
      </c>
      <c r="C253" s="960">
        <f>'HORA CERTA'!G24</f>
        <v>14</v>
      </c>
      <c r="D253" s="943">
        <f>'HORA CERTA'!H24</f>
        <v>0.875</v>
      </c>
      <c r="E253" s="960">
        <f>'HORA CERTA'!I24</f>
        <v>13</v>
      </c>
      <c r="F253" s="943">
        <f>'HORA CERTA'!J24</f>
        <v>0.8125</v>
      </c>
      <c r="G253" s="960">
        <f>'HORA CERTA'!K24</f>
        <v>11</v>
      </c>
      <c r="H253" s="943">
        <f>'HORA CERTA'!L24</f>
        <v>0.6875</v>
      </c>
      <c r="I253" s="944">
        <f>'HORA CERTA'!M24</f>
        <v>38</v>
      </c>
      <c r="J253" s="945">
        <f>'HORA CERTA'!N24</f>
        <v>0.79166666666666663</v>
      </c>
      <c r="K253" s="960">
        <f>'HORA CERTA'!O24</f>
        <v>15</v>
      </c>
      <c r="L253" s="943">
        <f>'HORA CERTA'!P24</f>
        <v>0.9375</v>
      </c>
      <c r="M253" s="960">
        <f>'HORA CERTA'!Q24</f>
        <v>22</v>
      </c>
      <c r="N253" s="943">
        <f>'HORA CERTA'!R24</f>
        <v>1.375</v>
      </c>
      <c r="O253" s="960">
        <f>'HORA CERTA'!S24</f>
        <v>14</v>
      </c>
      <c r="P253" s="943">
        <f>'HORA CERTA'!T24</f>
        <v>0.875</v>
      </c>
      <c r="Q253" s="944">
        <f>'HORA CERTA'!U24</f>
        <v>51</v>
      </c>
      <c r="R253" s="945">
        <f>'HORA CERTA'!V24</f>
        <v>1.0625</v>
      </c>
      <c r="S253" s="960">
        <f>'HORA CERTA'!W24</f>
        <v>22</v>
      </c>
      <c r="T253" s="943">
        <f>'HORA CERTA'!X24</f>
        <v>1.375</v>
      </c>
      <c r="U253" s="960">
        <f>'HORA CERTA'!Y24</f>
        <v>22</v>
      </c>
      <c r="V253" s="943">
        <f>'HORA CERTA'!Z24</f>
        <v>1.375</v>
      </c>
      <c r="W253" s="960">
        <f>'HORA CERTA'!AA24</f>
        <v>0</v>
      </c>
      <c r="X253" s="943">
        <f>'HORA CERTA'!AB24</f>
        <v>0</v>
      </c>
      <c r="Y253" s="944">
        <f>'HORA CERTA'!AE24</f>
        <v>44</v>
      </c>
      <c r="Z253" s="945">
        <f>'HORA CERTA'!AF24</f>
        <v>0.91666666666666663</v>
      </c>
    </row>
    <row r="254" spans="1:26" ht="15" x14ac:dyDescent="0.25">
      <c r="A254" s="958" t="str">
        <f>'HORA CERTA'!A25</f>
        <v>Cirurgia Dermatologica (procedimentos)</v>
      </c>
      <c r="B254" s="947">
        <f>'HORA CERTA'!B25</f>
        <v>0</v>
      </c>
      <c r="C254" s="961">
        <f>'HORA CERTA'!G25</f>
        <v>34</v>
      </c>
      <c r="D254" s="943" t="e">
        <f>'HORA CERTA'!H25</f>
        <v>#DIV/0!</v>
      </c>
      <c r="E254" s="960">
        <f>'HORA CERTA'!I25</f>
        <v>31</v>
      </c>
      <c r="F254" s="943" t="e">
        <f>'HORA CERTA'!J25</f>
        <v>#DIV/0!</v>
      </c>
      <c r="G254" s="960">
        <f>'HORA CERTA'!K25</f>
        <v>64</v>
      </c>
      <c r="H254" s="943" t="e">
        <f>'HORA CERTA'!L25</f>
        <v>#DIV/0!</v>
      </c>
      <c r="I254" s="944">
        <f>'HORA CERTA'!M25</f>
        <v>129</v>
      </c>
      <c r="J254" s="945" t="e">
        <f>'HORA CERTA'!N25</f>
        <v>#DIV/0!</v>
      </c>
      <c r="K254" s="960">
        <f>'HORA CERTA'!O25</f>
        <v>42</v>
      </c>
      <c r="L254" s="943" t="e">
        <f>'HORA CERTA'!P25</f>
        <v>#DIV/0!</v>
      </c>
      <c r="M254" s="960">
        <f>'HORA CERTA'!Q25</f>
        <v>65</v>
      </c>
      <c r="N254" s="943" t="e">
        <f>'HORA CERTA'!R25</f>
        <v>#DIV/0!</v>
      </c>
      <c r="O254" s="960">
        <f>'HORA CERTA'!S25</f>
        <v>82</v>
      </c>
      <c r="P254" s="943" t="e">
        <f>'HORA CERTA'!T25</f>
        <v>#DIV/0!</v>
      </c>
      <c r="Q254" s="944">
        <f>'HORA CERTA'!U25</f>
        <v>189</v>
      </c>
      <c r="R254" s="945" t="e">
        <f>'HORA CERTA'!V25</f>
        <v>#DIV/0!</v>
      </c>
      <c r="S254" s="960">
        <f>'HORA CERTA'!W25</f>
        <v>134</v>
      </c>
      <c r="T254" s="943" t="e">
        <f>'HORA CERTA'!X25</f>
        <v>#DIV/0!</v>
      </c>
      <c r="U254" s="960">
        <f>'HORA CERTA'!Y25</f>
        <v>60</v>
      </c>
      <c r="V254" s="943" t="e">
        <f>'HORA CERTA'!Z25</f>
        <v>#DIV/0!</v>
      </c>
      <c r="W254" s="960">
        <f>'HORA CERTA'!AA25</f>
        <v>0</v>
      </c>
      <c r="X254" s="943" t="e">
        <f>'HORA CERTA'!AB25</f>
        <v>#DIV/0!</v>
      </c>
      <c r="Y254" s="944">
        <f>'HORA CERTA'!AE25</f>
        <v>194</v>
      </c>
      <c r="Z254" s="945" t="e">
        <f>'HORA CERTA'!AF25</f>
        <v>#DIV/0!</v>
      </c>
    </row>
    <row r="255" spans="1:26" ht="15" x14ac:dyDescent="0.25">
      <c r="A255" s="958" t="str">
        <f>'HORA CERTA'!A26</f>
        <v>Cirurgia Ginecologica (procedimentos)</v>
      </c>
      <c r="B255" s="947">
        <f>'HORA CERTA'!B26</f>
        <v>16</v>
      </c>
      <c r="C255" s="961">
        <f>'HORA CERTA'!G26</f>
        <v>0</v>
      </c>
      <c r="D255" s="943">
        <f>'HORA CERTA'!H26</f>
        <v>0</v>
      </c>
      <c r="E255" s="960">
        <f>'HORA CERTA'!I26</f>
        <v>0</v>
      </c>
      <c r="F255" s="943">
        <f>'HORA CERTA'!J26</f>
        <v>0</v>
      </c>
      <c r="G255" s="960">
        <f>'HORA CERTA'!K26</f>
        <v>0</v>
      </c>
      <c r="H255" s="943">
        <f>'HORA CERTA'!L26</f>
        <v>0</v>
      </c>
      <c r="I255" s="944">
        <f>'HORA CERTA'!M26</f>
        <v>0</v>
      </c>
      <c r="J255" s="945">
        <f>'HORA CERTA'!N26</f>
        <v>0</v>
      </c>
      <c r="K255" s="960">
        <f>'HORA CERTA'!O26</f>
        <v>0</v>
      </c>
      <c r="L255" s="943">
        <f>'HORA CERTA'!P26</f>
        <v>0</v>
      </c>
      <c r="M255" s="960">
        <f>'HORA CERTA'!Q26</f>
        <v>0</v>
      </c>
      <c r="N255" s="943">
        <f>'HORA CERTA'!R26</f>
        <v>0</v>
      </c>
      <c r="O255" s="960">
        <f>'HORA CERTA'!S26</f>
        <v>0</v>
      </c>
      <c r="P255" s="943">
        <f>'HORA CERTA'!T26</f>
        <v>0</v>
      </c>
      <c r="Q255" s="944">
        <f>'HORA CERTA'!U26</f>
        <v>0</v>
      </c>
      <c r="R255" s="945">
        <f>'HORA CERTA'!V26</f>
        <v>0</v>
      </c>
      <c r="S255" s="960">
        <f>'HORA CERTA'!W26</f>
        <v>0</v>
      </c>
      <c r="T255" s="943">
        <f>'HORA CERTA'!X26</f>
        <v>0</v>
      </c>
      <c r="U255" s="960">
        <f>'HORA CERTA'!Y26</f>
        <v>0</v>
      </c>
      <c r="V255" s="943">
        <f>'HORA CERTA'!Z26</f>
        <v>0</v>
      </c>
      <c r="W255" s="960">
        <f>'HORA CERTA'!AA26</f>
        <v>0</v>
      </c>
      <c r="X255" s="943">
        <f>'HORA CERTA'!AB26</f>
        <v>0</v>
      </c>
      <c r="Y255" s="944">
        <f>'HORA CERTA'!AE26</f>
        <v>0</v>
      </c>
      <c r="Z255" s="945">
        <f>'HORA CERTA'!AF26</f>
        <v>0</v>
      </c>
    </row>
    <row r="256" spans="1:26" ht="15" x14ac:dyDescent="0.25">
      <c r="A256" s="958" t="str">
        <f>'HORA CERTA'!A27</f>
        <v>Cirurgia Ortopedica (procedimentos)</v>
      </c>
      <c r="B256" s="947">
        <f>'HORA CERTA'!B27</f>
        <v>20</v>
      </c>
      <c r="C256" s="961">
        <f>'HORA CERTA'!G27</f>
        <v>4</v>
      </c>
      <c r="D256" s="943">
        <f>'HORA CERTA'!H27</f>
        <v>0.2</v>
      </c>
      <c r="E256" s="960">
        <f>'HORA CERTA'!I27</f>
        <v>2</v>
      </c>
      <c r="F256" s="943">
        <f>'HORA CERTA'!J27</f>
        <v>0.1</v>
      </c>
      <c r="G256" s="960">
        <f>'HORA CERTA'!K27</f>
        <v>6</v>
      </c>
      <c r="H256" s="943">
        <f>'HORA CERTA'!L27</f>
        <v>0.3</v>
      </c>
      <c r="I256" s="944">
        <f>'HORA CERTA'!M27</f>
        <v>12</v>
      </c>
      <c r="J256" s="945">
        <f>'HORA CERTA'!N27</f>
        <v>0.2</v>
      </c>
      <c r="K256" s="960">
        <f>'HORA CERTA'!O27</f>
        <v>10</v>
      </c>
      <c r="L256" s="943">
        <f>'HORA CERTA'!P27</f>
        <v>0.5</v>
      </c>
      <c r="M256" s="960">
        <f>'HORA CERTA'!Q27</f>
        <v>5</v>
      </c>
      <c r="N256" s="943">
        <f>'HORA CERTA'!R27</f>
        <v>0.25</v>
      </c>
      <c r="O256" s="960">
        <f>'HORA CERTA'!S27</f>
        <v>4</v>
      </c>
      <c r="P256" s="943">
        <f>'HORA CERTA'!T27</f>
        <v>0.2</v>
      </c>
      <c r="Q256" s="944">
        <f>'HORA CERTA'!U27</f>
        <v>19</v>
      </c>
      <c r="R256" s="945">
        <f>'HORA CERTA'!V27</f>
        <v>0.31666666666666665</v>
      </c>
      <c r="S256" s="960">
        <f>'HORA CERTA'!W27</f>
        <v>9</v>
      </c>
      <c r="T256" s="943">
        <f>'HORA CERTA'!X27</f>
        <v>0.45</v>
      </c>
      <c r="U256" s="960">
        <f>'HORA CERTA'!Y27</f>
        <v>8</v>
      </c>
      <c r="V256" s="943">
        <f>'HORA CERTA'!Z27</f>
        <v>0.4</v>
      </c>
      <c r="W256" s="960">
        <f>'HORA CERTA'!AA27</f>
        <v>0</v>
      </c>
      <c r="X256" s="943">
        <f>'HORA CERTA'!AB27</f>
        <v>0</v>
      </c>
      <c r="Y256" s="944">
        <f>'HORA CERTA'!AE27</f>
        <v>17</v>
      </c>
      <c r="Z256" s="945">
        <f>'HORA CERTA'!AF27</f>
        <v>0.28333333333333333</v>
      </c>
    </row>
    <row r="257" spans="1:26" ht="15" x14ac:dyDescent="0.25">
      <c r="A257" s="958" t="str">
        <f>'HORA CERTA'!A28</f>
        <v>Cirurgia Proctologia (procedimentos)</v>
      </c>
      <c r="B257" s="947">
        <f>'HORA CERTA'!B28</f>
        <v>0</v>
      </c>
      <c r="C257" s="961">
        <f>'HORA CERTA'!G28</f>
        <v>0</v>
      </c>
      <c r="D257" s="943" t="e">
        <f>'HORA CERTA'!H28</f>
        <v>#DIV/0!</v>
      </c>
      <c r="E257" s="960">
        <f>'HORA CERTA'!I28</f>
        <v>0</v>
      </c>
      <c r="F257" s="943" t="e">
        <f>'HORA CERTA'!J28</f>
        <v>#DIV/0!</v>
      </c>
      <c r="G257" s="960">
        <f>'HORA CERTA'!K28</f>
        <v>0</v>
      </c>
      <c r="H257" s="943" t="e">
        <f>'HORA CERTA'!L28</f>
        <v>#DIV/0!</v>
      </c>
      <c r="I257" s="944">
        <f>'HORA CERTA'!M28</f>
        <v>0</v>
      </c>
      <c r="J257" s="945" t="e">
        <f>'HORA CERTA'!N28</f>
        <v>#DIV/0!</v>
      </c>
      <c r="K257" s="960">
        <f>'HORA CERTA'!O28</f>
        <v>0</v>
      </c>
      <c r="L257" s="943" t="e">
        <f>'HORA CERTA'!P28</f>
        <v>#DIV/0!</v>
      </c>
      <c r="M257" s="960">
        <f>'HORA CERTA'!Q28</f>
        <v>0</v>
      </c>
      <c r="N257" s="943" t="e">
        <f>'HORA CERTA'!R28</f>
        <v>#DIV/0!</v>
      </c>
      <c r="O257" s="960">
        <f>'HORA CERTA'!S28</f>
        <v>0</v>
      </c>
      <c r="P257" s="943" t="e">
        <f>'HORA CERTA'!T28</f>
        <v>#DIV/0!</v>
      </c>
      <c r="Q257" s="944">
        <f>'HORA CERTA'!U28</f>
        <v>0</v>
      </c>
      <c r="R257" s="945" t="e">
        <f>'HORA CERTA'!V28</f>
        <v>#DIV/0!</v>
      </c>
      <c r="S257" s="960">
        <f>'HORA CERTA'!W28</f>
        <v>0</v>
      </c>
      <c r="T257" s="943" t="e">
        <f>'HORA CERTA'!X28</f>
        <v>#DIV/0!</v>
      </c>
      <c r="U257" s="960">
        <f>'HORA CERTA'!Y28</f>
        <v>0</v>
      </c>
      <c r="V257" s="943" t="e">
        <f>'HORA CERTA'!Z28</f>
        <v>#DIV/0!</v>
      </c>
      <c r="W257" s="960">
        <f>'HORA CERTA'!AA28</f>
        <v>0</v>
      </c>
      <c r="X257" s="943" t="e">
        <f>'HORA CERTA'!AB28</f>
        <v>#DIV/0!</v>
      </c>
      <c r="Y257" s="944">
        <f>'HORA CERTA'!AE28</f>
        <v>0</v>
      </c>
      <c r="Z257" s="945" t="e">
        <f>'HORA CERTA'!AF28</f>
        <v>#DIV/0!</v>
      </c>
    </row>
    <row r="258" spans="1:26" thickBot="1" x14ac:dyDescent="0.3">
      <c r="A258" s="959" t="str">
        <f>'HORA CERTA'!A29</f>
        <v>Cirurgia Urologia (procedimentos)</v>
      </c>
      <c r="B258" s="953">
        <f>'HORA CERTA'!B29</f>
        <v>20</v>
      </c>
      <c r="C258" s="962">
        <f>'HORA CERTA'!G29</f>
        <v>11</v>
      </c>
      <c r="D258" s="954">
        <f>'HORA CERTA'!H29</f>
        <v>0.55000000000000004</v>
      </c>
      <c r="E258" s="962">
        <f>'HORA CERTA'!I29</f>
        <v>11</v>
      </c>
      <c r="F258" s="954">
        <f>'HORA CERTA'!J29</f>
        <v>0.55000000000000004</v>
      </c>
      <c r="G258" s="962">
        <f>'HORA CERTA'!K29</f>
        <v>20</v>
      </c>
      <c r="H258" s="954">
        <f>'HORA CERTA'!L29</f>
        <v>1</v>
      </c>
      <c r="I258" s="955">
        <f>'HORA CERTA'!M29</f>
        <v>42</v>
      </c>
      <c r="J258" s="956">
        <f>'HORA CERTA'!N29</f>
        <v>0.7</v>
      </c>
      <c r="K258" s="962">
        <f>'HORA CERTA'!O29</f>
        <v>25</v>
      </c>
      <c r="L258" s="954">
        <f>'HORA CERTA'!P29</f>
        <v>1.25</v>
      </c>
      <c r="M258" s="962">
        <f>'HORA CERTA'!Q29</f>
        <v>20</v>
      </c>
      <c r="N258" s="954">
        <f>'HORA CERTA'!R29</f>
        <v>1</v>
      </c>
      <c r="O258" s="962">
        <f>'HORA CERTA'!S29</f>
        <v>35</v>
      </c>
      <c r="P258" s="954">
        <f>'HORA CERTA'!T29</f>
        <v>1.75</v>
      </c>
      <c r="Q258" s="955">
        <f>'HORA CERTA'!U29</f>
        <v>80</v>
      </c>
      <c r="R258" s="956">
        <f>'HORA CERTA'!V29</f>
        <v>1.3333333333333333</v>
      </c>
      <c r="S258" s="962">
        <f>'HORA CERTA'!W29</f>
        <v>13</v>
      </c>
      <c r="T258" s="954">
        <f>'HORA CERTA'!X29</f>
        <v>0.65</v>
      </c>
      <c r="U258" s="962">
        <f>'HORA CERTA'!Y29</f>
        <v>28</v>
      </c>
      <c r="V258" s="954">
        <f>'HORA CERTA'!Z29</f>
        <v>1.4</v>
      </c>
      <c r="W258" s="962">
        <f>'HORA CERTA'!AA29</f>
        <v>0</v>
      </c>
      <c r="X258" s="954">
        <f>'HORA CERTA'!AB29</f>
        <v>0</v>
      </c>
      <c r="Y258" s="955">
        <f>'HORA CERTA'!AE29</f>
        <v>41</v>
      </c>
      <c r="Z258" s="956">
        <f>'HORA CERTA'!AF29</f>
        <v>0.68333333333333335</v>
      </c>
    </row>
    <row r="259" spans="1:26" thickBot="1" x14ac:dyDescent="0.3">
      <c r="A259" s="963" t="str">
        <f>'HORA CERTA'!A30</f>
        <v>SOMA CIRURGIAS</v>
      </c>
      <c r="B259" s="951">
        <f>'HORA CERTA'!B30</f>
        <v>102</v>
      </c>
      <c r="C259" s="909">
        <f>'HORA CERTA'!G30</f>
        <v>80</v>
      </c>
      <c r="D259" s="952">
        <f>'HORA CERTA'!H30</f>
        <v>0.78431372549019607</v>
      </c>
      <c r="E259" s="909">
        <f>'HORA CERTA'!I30</f>
        <v>90</v>
      </c>
      <c r="F259" s="952">
        <f>'HORA CERTA'!J30</f>
        <v>0.88235294117647056</v>
      </c>
      <c r="G259" s="909">
        <f>'HORA CERTA'!K30</f>
        <v>119</v>
      </c>
      <c r="H259" s="952">
        <f>'HORA CERTA'!L30</f>
        <v>1.1666666666666667</v>
      </c>
      <c r="I259" s="935">
        <f>'HORA CERTA'!M30</f>
        <v>289</v>
      </c>
      <c r="J259" s="936">
        <f>'HORA CERTA'!N30</f>
        <v>0.94444444444444442</v>
      </c>
      <c r="K259" s="909">
        <f>'HORA CERTA'!O30</f>
        <v>111</v>
      </c>
      <c r="L259" s="952">
        <f>'HORA CERTA'!P30</f>
        <v>1.088235294117647</v>
      </c>
      <c r="M259" s="909">
        <f>'HORA CERTA'!Q30</f>
        <v>142</v>
      </c>
      <c r="N259" s="952">
        <f>'HORA CERTA'!R30</f>
        <v>1.392156862745098</v>
      </c>
      <c r="O259" s="909">
        <f>'HORA CERTA'!S30</f>
        <v>155</v>
      </c>
      <c r="P259" s="952">
        <f>'HORA CERTA'!T30</f>
        <v>1.5196078431372548</v>
      </c>
      <c r="Q259" s="935">
        <f>'HORA CERTA'!U30</f>
        <v>408</v>
      </c>
      <c r="R259" s="936">
        <f>'HORA CERTA'!V30</f>
        <v>1.3333333333333333</v>
      </c>
      <c r="S259" s="909">
        <f>'HORA CERTA'!W30</f>
        <v>192</v>
      </c>
      <c r="T259" s="952">
        <f>'HORA CERTA'!X30</f>
        <v>1.8823529411764706</v>
      </c>
      <c r="U259" s="909">
        <f>'HORA CERTA'!Y30</f>
        <v>140</v>
      </c>
      <c r="V259" s="952">
        <f>'HORA CERTA'!Z30</f>
        <v>1.3725490196078431</v>
      </c>
      <c r="W259" s="909">
        <f>'HORA CERTA'!AA30</f>
        <v>0</v>
      </c>
      <c r="X259" s="952">
        <f>'HORA CERTA'!AB30</f>
        <v>0</v>
      </c>
      <c r="Y259" s="935">
        <f>'HORA CERTA'!AE30</f>
        <v>332</v>
      </c>
      <c r="Z259" s="936">
        <f>'HORA CERTA'!AF30</f>
        <v>1.0849673202614378</v>
      </c>
    </row>
    <row r="260" spans="1:26" thickBot="1" x14ac:dyDescent="0.3">
      <c r="A260" s="964" t="str">
        <f>'HORA CERTA'!A31</f>
        <v>SOMA GERAL</v>
      </c>
      <c r="B260" s="965">
        <f>'HORA CERTA'!B31</f>
        <v>4828</v>
      </c>
      <c r="C260" s="966">
        <f>'HORA CERTA'!G31</f>
        <v>4645</v>
      </c>
      <c r="D260" s="967">
        <f>'HORA CERTA'!H31</f>
        <v>0.96209610604805307</v>
      </c>
      <c r="E260" s="966">
        <f>'HORA CERTA'!I31</f>
        <v>3853</v>
      </c>
      <c r="F260" s="967">
        <f>'HORA CERTA'!J31</f>
        <v>0.79805302402651201</v>
      </c>
      <c r="G260" s="966">
        <f>'HORA CERTA'!K31</f>
        <v>4640</v>
      </c>
      <c r="H260" s="967">
        <f>'HORA CERTA'!L31</f>
        <v>0.96106048053024029</v>
      </c>
      <c r="I260" s="968">
        <f>'HORA CERTA'!M31</f>
        <v>13138</v>
      </c>
      <c r="J260" s="969">
        <f>'HORA CERTA'!N31</f>
        <v>0.90706987020160179</v>
      </c>
      <c r="K260" s="966">
        <f>'HORA CERTA'!O31</f>
        <v>4852</v>
      </c>
      <c r="L260" s="967">
        <f>'HORA CERTA'!P31</f>
        <v>1.0049710024855012</v>
      </c>
      <c r="M260" s="966">
        <f>'HORA CERTA'!Q31</f>
        <v>4594</v>
      </c>
      <c r="N260" s="967">
        <f>'HORA CERTA'!R31</f>
        <v>0.95153272576636283</v>
      </c>
      <c r="O260" s="966">
        <f>'HORA CERTA'!S31</f>
        <v>5583</v>
      </c>
      <c r="P260" s="967">
        <f>'HORA CERTA'!T31</f>
        <v>1.1563794531897267</v>
      </c>
      <c r="Q260" s="968">
        <f>'HORA CERTA'!U31</f>
        <v>15029</v>
      </c>
      <c r="R260" s="969">
        <f>'HORA CERTA'!V31</f>
        <v>1.037627727147197</v>
      </c>
      <c r="S260" s="966">
        <f>'HORA CERTA'!W31</f>
        <v>4442</v>
      </c>
      <c r="T260" s="967">
        <f>'HORA CERTA'!X31</f>
        <v>0.92004971002485503</v>
      </c>
      <c r="U260" s="966">
        <f>'HORA CERTA'!Y31</f>
        <v>4651</v>
      </c>
      <c r="V260" s="967">
        <f>'HORA CERTA'!Z31</f>
        <v>0.96333885666942831</v>
      </c>
      <c r="W260" s="966">
        <f>'HORA CERTA'!AA31</f>
        <v>4056</v>
      </c>
      <c r="X260" s="967">
        <f>'HORA CERTA'!AB31</f>
        <v>0.84009942004971006</v>
      </c>
      <c r="Y260" s="968">
        <f>'HORA CERTA'!AE31</f>
        <v>13149</v>
      </c>
      <c r="Z260" s="969">
        <f>'HORA CERTA'!AF31</f>
        <v>0.9078293289146645</v>
      </c>
    </row>
    <row r="262" spans="1:26" x14ac:dyDescent="0.25">
      <c r="A262" s="1402" t="s">
        <v>527</v>
      </c>
      <c r="B262" s="1403"/>
      <c r="C262" s="1403"/>
      <c r="D262" s="1403"/>
      <c r="E262" s="1403"/>
      <c r="F262" s="1403"/>
      <c r="G262" s="1403"/>
      <c r="H262" s="1403"/>
      <c r="I262" s="1403"/>
      <c r="J262" s="1403"/>
      <c r="K262" s="1403"/>
      <c r="L262" s="1403"/>
      <c r="M262" s="1403"/>
      <c r="N262" s="1403"/>
      <c r="O262" s="1403"/>
      <c r="P262" s="1403"/>
      <c r="Q262" s="1403"/>
      <c r="R262" s="1403"/>
      <c r="S262" s="1403"/>
      <c r="T262" s="1403"/>
      <c r="U262" s="1403"/>
      <c r="V262" s="1403"/>
      <c r="W262" s="1403"/>
      <c r="X262" s="1403"/>
      <c r="Y262" s="1403"/>
      <c r="Z262" s="1403"/>
    </row>
    <row r="263" spans="1:26" ht="36" x14ac:dyDescent="0.25">
      <c r="A263" s="1199" t="s">
        <v>14</v>
      </c>
      <c r="B263" s="1200" t="s">
        <v>172</v>
      </c>
      <c r="C263" s="1201" t="s">
        <v>392</v>
      </c>
      <c r="D263" s="1202" t="s">
        <v>1</v>
      </c>
      <c r="E263" s="1201" t="s">
        <v>393</v>
      </c>
      <c r="F263" s="1202" t="s">
        <v>1</v>
      </c>
      <c r="G263" s="1201" t="s">
        <v>394</v>
      </c>
      <c r="H263" s="1202" t="s">
        <v>1</v>
      </c>
      <c r="I263" s="1203" t="s">
        <v>404</v>
      </c>
      <c r="J263" s="1204" t="s">
        <v>205</v>
      </c>
      <c r="K263" s="1205" t="s">
        <v>395</v>
      </c>
      <c r="L263" s="1206" t="s">
        <v>1</v>
      </c>
      <c r="M263" s="1205" t="s">
        <v>396</v>
      </c>
      <c r="N263" s="1206" t="s">
        <v>1</v>
      </c>
      <c r="O263" s="1205" t="s">
        <v>397</v>
      </c>
      <c r="P263" s="1206" t="s">
        <v>1</v>
      </c>
      <c r="Q263" s="1203" t="s">
        <v>406</v>
      </c>
      <c r="R263" s="1204" t="s">
        <v>205</v>
      </c>
      <c r="S263" s="1205" t="s">
        <v>2</v>
      </c>
      <c r="T263" s="1206" t="s">
        <v>1</v>
      </c>
      <c r="U263" s="1205" t="s">
        <v>3</v>
      </c>
      <c r="V263" s="1206" t="s">
        <v>1</v>
      </c>
      <c r="W263" s="1205" t="s">
        <v>4</v>
      </c>
      <c r="X263" s="1206" t="s">
        <v>1</v>
      </c>
      <c r="Y263" s="1203" t="s">
        <v>537</v>
      </c>
      <c r="Z263" s="1204" t="s">
        <v>205</v>
      </c>
    </row>
    <row r="264" spans="1:26" x14ac:dyDescent="0.25">
      <c r="A264" s="1207" t="s">
        <v>163</v>
      </c>
      <c r="B264" s="1208">
        <f>'HORA CERTA'!$B$53</f>
        <v>120</v>
      </c>
      <c r="C264" s="1191">
        <f>'HORA CERTA'!$G$53</f>
        <v>158</v>
      </c>
      <c r="D264" s="1209">
        <f t="shared" ref="D264:D272" si="404">C264/$B264</f>
        <v>1.3166666666666667</v>
      </c>
      <c r="E264" s="1191">
        <f>'HORA CERTA'!$I$53</f>
        <v>123</v>
      </c>
      <c r="F264" s="1209">
        <f t="shared" ref="F264:F272" si="405">E264/$B264</f>
        <v>1.0249999999999999</v>
      </c>
      <c r="G264" s="1191">
        <f>'HORA CERTA'!$K$53</f>
        <v>152</v>
      </c>
      <c r="H264" s="1209">
        <f t="shared" ref="H264:H272" si="406">G264/$B264</f>
        <v>1.2666666666666666</v>
      </c>
      <c r="I264" s="1210">
        <f>SUM(C264,E264,G264)</f>
        <v>433</v>
      </c>
      <c r="J264" s="1211">
        <f>I264/($B264*3)</f>
        <v>1.2027777777777777</v>
      </c>
      <c r="K264" s="1212">
        <f>'HORA CERTA'!$O$53</f>
        <v>144</v>
      </c>
      <c r="L264" s="1213">
        <f t="shared" ref="L264:L272" si="407">K264/$B264</f>
        <v>1.2</v>
      </c>
      <c r="M264" s="1212">
        <f>'HORA CERTA'!$Q$53</f>
        <v>164</v>
      </c>
      <c r="N264" s="1213">
        <f t="shared" ref="N264:N272" si="408">M264/$B264</f>
        <v>1.3666666666666667</v>
      </c>
      <c r="O264" s="1212">
        <f>'HORA CERTA'!$S$53</f>
        <v>185</v>
      </c>
      <c r="P264" s="1213">
        <f t="shared" ref="P264:P272" si="409">O264/$B264</f>
        <v>1.5416666666666667</v>
      </c>
      <c r="Q264" s="1210">
        <f>SUM(K264,M264,O264)</f>
        <v>493</v>
      </c>
      <c r="R264" s="1211">
        <f>Q264/($B264*3)</f>
        <v>1.3694444444444445</v>
      </c>
      <c r="S264" s="1212">
        <f>'HORA CERTA'!$W$53</f>
        <v>144</v>
      </c>
      <c r="T264" s="1213">
        <f t="shared" ref="T264:T272" si="410">S264/$B264</f>
        <v>1.2</v>
      </c>
      <c r="U264" s="1212">
        <v>0</v>
      </c>
      <c r="V264" s="1213">
        <f t="shared" ref="V264:V272" si="411">U264/$B264</f>
        <v>0</v>
      </c>
      <c r="W264" s="1212">
        <v>0</v>
      </c>
      <c r="X264" s="1213">
        <f t="shared" ref="X264:X272" si="412">W264/$B264</f>
        <v>0</v>
      </c>
      <c r="Y264" s="1210">
        <f>SUM(S264,U264,W264)</f>
        <v>144</v>
      </c>
      <c r="Z264" s="1211">
        <f>Y264/($B264*3)</f>
        <v>0.4</v>
      </c>
    </row>
    <row r="265" spans="1:26" x14ac:dyDescent="0.25">
      <c r="A265" s="1207" t="s">
        <v>164</v>
      </c>
      <c r="B265" s="1208">
        <f>'HORA CERTA'!$B$54</f>
        <v>140</v>
      </c>
      <c r="C265" s="1191">
        <f>'HORA CERTA'!$G$54</f>
        <v>148</v>
      </c>
      <c r="D265" s="1209">
        <f t="shared" si="404"/>
        <v>1.0571428571428572</v>
      </c>
      <c r="E265" s="1191">
        <f>'HORA CERTA'!$I$54</f>
        <v>139</v>
      </c>
      <c r="F265" s="1209">
        <f t="shared" si="405"/>
        <v>0.99285714285714288</v>
      </c>
      <c r="G265" s="1191">
        <f>'HORA CERTA'!$K$54</f>
        <v>146</v>
      </c>
      <c r="H265" s="1209">
        <f t="shared" si="406"/>
        <v>1.0428571428571429</v>
      </c>
      <c r="I265" s="1210">
        <f t="shared" ref="I265:I272" si="413">SUM(C265,E265,G265)</f>
        <v>433</v>
      </c>
      <c r="J265" s="1211">
        <f t="shared" ref="J265:J272" si="414">I265/($B265*3)</f>
        <v>1.0309523809523808</v>
      </c>
      <c r="K265" s="1212">
        <f>'HORA CERTA'!$O$54</f>
        <v>145</v>
      </c>
      <c r="L265" s="1213">
        <f t="shared" si="407"/>
        <v>1.0357142857142858</v>
      </c>
      <c r="M265" s="1212">
        <f>'HORA CERTA'!$Q$54</f>
        <v>151</v>
      </c>
      <c r="N265" s="1213">
        <f t="shared" si="408"/>
        <v>1.0785714285714285</v>
      </c>
      <c r="O265" s="1212">
        <f>'HORA CERTA'!$S$54</f>
        <v>149</v>
      </c>
      <c r="P265" s="1213">
        <f t="shared" si="409"/>
        <v>1.0642857142857143</v>
      </c>
      <c r="Q265" s="1210">
        <f t="shared" ref="Q265:Q272" si="415">SUM(K265,M265,O265)</f>
        <v>445</v>
      </c>
      <c r="R265" s="1211">
        <f t="shared" ref="R265:R272" si="416">Q265/($B265*3)</f>
        <v>1.0595238095238095</v>
      </c>
      <c r="S265" s="1212">
        <f>'HORA CERTA'!$W$54</f>
        <v>132</v>
      </c>
      <c r="T265" s="1213">
        <f t="shared" si="410"/>
        <v>0.94285714285714284</v>
      </c>
      <c r="U265" s="1212">
        <v>0</v>
      </c>
      <c r="V265" s="1213">
        <f t="shared" si="411"/>
        <v>0</v>
      </c>
      <c r="W265" s="1212">
        <v>0</v>
      </c>
      <c r="X265" s="1213">
        <f t="shared" si="412"/>
        <v>0</v>
      </c>
      <c r="Y265" s="1210">
        <f t="shared" ref="Y265:Y272" si="417">SUM(S265,U265,W265)</f>
        <v>132</v>
      </c>
      <c r="Z265" s="1211">
        <f t="shared" ref="Z265:Z272" si="418">Y265/($B265*3)</f>
        <v>0.31428571428571428</v>
      </c>
    </row>
    <row r="266" spans="1:26" x14ac:dyDescent="0.25">
      <c r="A266" s="1207" t="s">
        <v>165</v>
      </c>
      <c r="B266" s="1208">
        <f>'HORA CERTA'!$B$55</f>
        <v>200</v>
      </c>
      <c r="C266" s="1191">
        <f>'HORA CERTA'!$G$55</f>
        <v>223</v>
      </c>
      <c r="D266" s="1209">
        <f t="shared" si="404"/>
        <v>1.115</v>
      </c>
      <c r="E266" s="1191">
        <f>'HORA CERTA'!$I$55</f>
        <v>211</v>
      </c>
      <c r="F266" s="1209">
        <f t="shared" si="405"/>
        <v>1.0549999999999999</v>
      </c>
      <c r="G266" s="1191">
        <f>'HORA CERTA'!$K$55</f>
        <v>246</v>
      </c>
      <c r="H266" s="1209">
        <f t="shared" si="406"/>
        <v>1.23</v>
      </c>
      <c r="I266" s="1210">
        <f t="shared" si="413"/>
        <v>680</v>
      </c>
      <c r="J266" s="1211">
        <f t="shared" si="414"/>
        <v>1.1333333333333333</v>
      </c>
      <c r="K266" s="1212">
        <f>'HORA CERTA'!$O$55</f>
        <v>227</v>
      </c>
      <c r="L266" s="1213">
        <f t="shared" si="407"/>
        <v>1.135</v>
      </c>
      <c r="M266" s="1212">
        <f>'HORA CERTA'!$Q$55</f>
        <v>223</v>
      </c>
      <c r="N266" s="1213">
        <f t="shared" si="408"/>
        <v>1.115</v>
      </c>
      <c r="O266" s="1212">
        <f>'HORA CERTA'!$S$55</f>
        <v>215</v>
      </c>
      <c r="P266" s="1213">
        <f t="shared" si="409"/>
        <v>1.075</v>
      </c>
      <c r="Q266" s="1210">
        <f t="shared" si="415"/>
        <v>665</v>
      </c>
      <c r="R266" s="1211">
        <f t="shared" si="416"/>
        <v>1.1083333333333334</v>
      </c>
      <c r="S266" s="1212">
        <f>'HORA CERTA'!$W$55</f>
        <v>177</v>
      </c>
      <c r="T266" s="1213">
        <f t="shared" si="410"/>
        <v>0.88500000000000001</v>
      </c>
      <c r="U266" s="1212">
        <v>0</v>
      </c>
      <c r="V266" s="1213">
        <f t="shared" si="411"/>
        <v>0</v>
      </c>
      <c r="W266" s="1212">
        <v>0</v>
      </c>
      <c r="X266" s="1213">
        <f t="shared" si="412"/>
        <v>0</v>
      </c>
      <c r="Y266" s="1210">
        <f t="shared" si="417"/>
        <v>177</v>
      </c>
      <c r="Z266" s="1211">
        <f t="shared" si="418"/>
        <v>0.29499999999999998</v>
      </c>
    </row>
    <row r="267" spans="1:26" x14ac:dyDescent="0.25">
      <c r="A267" s="1207" t="s">
        <v>166</v>
      </c>
      <c r="B267" s="1208">
        <f>'HORA CERTA'!$B$56</f>
        <v>0</v>
      </c>
      <c r="C267" s="1191">
        <f>'HORA CERTA'!$G$56</f>
        <v>0</v>
      </c>
      <c r="D267" s="1209" t="e">
        <f t="shared" si="404"/>
        <v>#DIV/0!</v>
      </c>
      <c r="E267" s="1191">
        <f>'HORA CERTA'!$I$56</f>
        <v>0</v>
      </c>
      <c r="F267" s="1209" t="e">
        <f t="shared" si="405"/>
        <v>#DIV/0!</v>
      </c>
      <c r="G267" s="1191">
        <f>'HORA CERTA'!$K$56</f>
        <v>0</v>
      </c>
      <c r="H267" s="1209" t="e">
        <f t="shared" si="406"/>
        <v>#DIV/0!</v>
      </c>
      <c r="I267" s="1210">
        <f t="shared" si="413"/>
        <v>0</v>
      </c>
      <c r="J267" s="1211" t="e">
        <f t="shared" si="414"/>
        <v>#DIV/0!</v>
      </c>
      <c r="K267" s="1212">
        <f>'HORA CERTA'!$O$56</f>
        <v>0</v>
      </c>
      <c r="L267" s="1213" t="e">
        <f t="shared" si="407"/>
        <v>#DIV/0!</v>
      </c>
      <c r="M267" s="1212">
        <f>'HORA CERTA'!$Q$56</f>
        <v>0</v>
      </c>
      <c r="N267" s="1213" t="e">
        <f t="shared" si="408"/>
        <v>#DIV/0!</v>
      </c>
      <c r="O267" s="1212">
        <f>'HORA CERTA'!$S$56</f>
        <v>0</v>
      </c>
      <c r="P267" s="1213" t="e">
        <f t="shared" si="409"/>
        <v>#DIV/0!</v>
      </c>
      <c r="Q267" s="1210">
        <f t="shared" si="415"/>
        <v>0</v>
      </c>
      <c r="R267" s="1211" t="e">
        <f t="shared" si="416"/>
        <v>#DIV/0!</v>
      </c>
      <c r="S267" s="1212">
        <f>'HORA CERTA'!$W$56</f>
        <v>0</v>
      </c>
      <c r="T267" s="1213" t="e">
        <f t="shared" si="410"/>
        <v>#DIV/0!</v>
      </c>
      <c r="U267" s="1212">
        <v>0</v>
      </c>
      <c r="V267" s="1213" t="e">
        <f t="shared" si="411"/>
        <v>#DIV/0!</v>
      </c>
      <c r="W267" s="1212">
        <v>0</v>
      </c>
      <c r="X267" s="1213" t="e">
        <f t="shared" si="412"/>
        <v>#DIV/0!</v>
      </c>
      <c r="Y267" s="1210">
        <f t="shared" si="417"/>
        <v>0</v>
      </c>
      <c r="Z267" s="1211" t="e">
        <f t="shared" si="418"/>
        <v>#DIV/0!</v>
      </c>
    </row>
    <row r="268" spans="1:26" x14ac:dyDescent="0.25">
      <c r="A268" s="1207" t="s">
        <v>167</v>
      </c>
      <c r="B268" s="1208">
        <f>'HORA CERTA'!$B$57</f>
        <v>300</v>
      </c>
      <c r="C268" s="1191">
        <f>'HORA CERTA'!$G$57</f>
        <v>300</v>
      </c>
      <c r="D268" s="1209">
        <f t="shared" si="404"/>
        <v>1</v>
      </c>
      <c r="E268" s="1191">
        <f>'HORA CERTA'!$I$57</f>
        <v>300</v>
      </c>
      <c r="F268" s="1209">
        <f t="shared" si="405"/>
        <v>1</v>
      </c>
      <c r="G268" s="1191">
        <f>'HORA CERTA'!$K$57</f>
        <v>270</v>
      </c>
      <c r="H268" s="1209">
        <f t="shared" si="406"/>
        <v>0.9</v>
      </c>
      <c r="I268" s="1210">
        <f t="shared" si="413"/>
        <v>870</v>
      </c>
      <c r="J268" s="1211">
        <f t="shared" si="414"/>
        <v>0.96666666666666667</v>
      </c>
      <c r="K268" s="1212">
        <f>'HORA CERTA'!$O$57</f>
        <v>298</v>
      </c>
      <c r="L268" s="1213">
        <f t="shared" si="407"/>
        <v>0.99333333333333329</v>
      </c>
      <c r="M268" s="1212">
        <f>'HORA CERTA'!$Q$57</f>
        <v>239</v>
      </c>
      <c r="N268" s="1213">
        <f t="shared" si="408"/>
        <v>0.79666666666666663</v>
      </c>
      <c r="O268" s="1212">
        <f>'HORA CERTA'!$S$57</f>
        <v>255</v>
      </c>
      <c r="P268" s="1213">
        <f t="shared" si="409"/>
        <v>0.85</v>
      </c>
      <c r="Q268" s="1210">
        <f t="shared" si="415"/>
        <v>792</v>
      </c>
      <c r="R268" s="1211">
        <f t="shared" si="416"/>
        <v>0.88</v>
      </c>
      <c r="S268" s="1212">
        <f>'HORA CERTA'!$W$57</f>
        <v>213</v>
      </c>
      <c r="T268" s="1213">
        <f t="shared" si="410"/>
        <v>0.71</v>
      </c>
      <c r="U268" s="1212">
        <v>0</v>
      </c>
      <c r="V268" s="1213">
        <f t="shared" si="411"/>
        <v>0</v>
      </c>
      <c r="W268" s="1212">
        <v>0</v>
      </c>
      <c r="X268" s="1213">
        <f t="shared" si="412"/>
        <v>0</v>
      </c>
      <c r="Y268" s="1210">
        <f t="shared" si="417"/>
        <v>213</v>
      </c>
      <c r="Z268" s="1211">
        <f t="shared" si="418"/>
        <v>0.23666666666666666</v>
      </c>
    </row>
    <row r="269" spans="1:26" x14ac:dyDescent="0.25">
      <c r="A269" s="1207" t="s">
        <v>168</v>
      </c>
      <c r="B269" s="1208">
        <f>'HORA CERTA'!$B$58</f>
        <v>132</v>
      </c>
      <c r="C269" s="1191">
        <f>'HORA CERTA'!$G$58</f>
        <v>200</v>
      </c>
      <c r="D269" s="1209">
        <f t="shared" si="404"/>
        <v>1.5151515151515151</v>
      </c>
      <c r="E269" s="1191">
        <f>'HORA CERTA'!$I$58</f>
        <v>132</v>
      </c>
      <c r="F269" s="1209">
        <f t="shared" si="405"/>
        <v>1</v>
      </c>
      <c r="G269" s="1191">
        <f>'HORA CERTA'!$K$58</f>
        <v>164</v>
      </c>
      <c r="H269" s="1209">
        <f t="shared" si="406"/>
        <v>1.2424242424242424</v>
      </c>
      <c r="I269" s="1210">
        <f t="shared" si="413"/>
        <v>496</v>
      </c>
      <c r="J269" s="1211">
        <f t="shared" si="414"/>
        <v>1.2525252525252526</v>
      </c>
      <c r="K269" s="1212">
        <f>'HORA CERTA'!$O$58</f>
        <v>132</v>
      </c>
      <c r="L269" s="1213">
        <f t="shared" si="407"/>
        <v>1</v>
      </c>
      <c r="M269" s="1212">
        <f>'HORA CERTA'!$Q$58</f>
        <v>183</v>
      </c>
      <c r="N269" s="1213">
        <f t="shared" si="408"/>
        <v>1.3863636363636365</v>
      </c>
      <c r="O269" s="1212">
        <f>'HORA CERTA'!$S$58</f>
        <v>168</v>
      </c>
      <c r="P269" s="1213">
        <f t="shared" si="409"/>
        <v>1.2727272727272727</v>
      </c>
      <c r="Q269" s="1210">
        <f t="shared" si="415"/>
        <v>483</v>
      </c>
      <c r="R269" s="1211">
        <f t="shared" si="416"/>
        <v>1.2196969696969697</v>
      </c>
      <c r="S269" s="1212">
        <f>'HORA CERTA'!$W$58</f>
        <v>2</v>
      </c>
      <c r="T269" s="1213">
        <f t="shared" si="410"/>
        <v>1.5151515151515152E-2</v>
      </c>
      <c r="U269" s="1212">
        <v>0</v>
      </c>
      <c r="V269" s="1213">
        <f t="shared" si="411"/>
        <v>0</v>
      </c>
      <c r="W269" s="1212">
        <v>0</v>
      </c>
      <c r="X269" s="1213">
        <f t="shared" si="412"/>
        <v>0</v>
      </c>
      <c r="Y269" s="1210">
        <f t="shared" si="417"/>
        <v>2</v>
      </c>
      <c r="Z269" s="1211">
        <f t="shared" si="418"/>
        <v>5.0505050505050509E-3</v>
      </c>
    </row>
    <row r="270" spans="1:26" x14ac:dyDescent="0.25">
      <c r="A270" s="1207" t="s">
        <v>169</v>
      </c>
      <c r="B270" s="1208">
        <f>'HORA CERTA'!$B$59</f>
        <v>176</v>
      </c>
      <c r="C270" s="1191">
        <f>'HORA CERTA'!$G$59</f>
        <v>176</v>
      </c>
      <c r="D270" s="1209">
        <f t="shared" si="404"/>
        <v>1</v>
      </c>
      <c r="E270" s="1191">
        <f>'HORA CERTA'!$I$59</f>
        <v>152</v>
      </c>
      <c r="F270" s="1209">
        <f t="shared" si="405"/>
        <v>0.86363636363636365</v>
      </c>
      <c r="G270" s="1191">
        <f>'HORA CERTA'!$K$59</f>
        <v>179</v>
      </c>
      <c r="H270" s="1209">
        <f t="shared" si="406"/>
        <v>1.0170454545454546</v>
      </c>
      <c r="I270" s="1210">
        <f t="shared" si="413"/>
        <v>507</v>
      </c>
      <c r="J270" s="1211">
        <f t="shared" si="414"/>
        <v>0.96022727272727271</v>
      </c>
      <c r="K270" s="1212">
        <f>'HORA CERTA'!$O$59</f>
        <v>176</v>
      </c>
      <c r="L270" s="1213">
        <f t="shared" si="407"/>
        <v>1</v>
      </c>
      <c r="M270" s="1212">
        <f>'HORA CERTA'!$Q$59</f>
        <v>192</v>
      </c>
      <c r="N270" s="1213">
        <f t="shared" si="408"/>
        <v>1.0909090909090908</v>
      </c>
      <c r="O270" s="1212">
        <f>'HORA CERTA'!$S$59</f>
        <v>150</v>
      </c>
      <c r="P270" s="1213">
        <f t="shared" si="409"/>
        <v>0.85227272727272729</v>
      </c>
      <c r="Q270" s="1210">
        <f t="shared" si="415"/>
        <v>518</v>
      </c>
      <c r="R270" s="1211">
        <f t="shared" si="416"/>
        <v>0.98106060606060608</v>
      </c>
      <c r="S270" s="1212">
        <f>'HORA CERTA'!$W$59</f>
        <v>178</v>
      </c>
      <c r="T270" s="1213">
        <f t="shared" si="410"/>
        <v>1.0113636363636365</v>
      </c>
      <c r="U270" s="1212">
        <v>0</v>
      </c>
      <c r="V270" s="1213">
        <f t="shared" si="411"/>
        <v>0</v>
      </c>
      <c r="W270" s="1212">
        <v>0</v>
      </c>
      <c r="X270" s="1213">
        <f t="shared" si="412"/>
        <v>0</v>
      </c>
      <c r="Y270" s="1210">
        <f t="shared" si="417"/>
        <v>178</v>
      </c>
      <c r="Z270" s="1211">
        <f t="shared" si="418"/>
        <v>0.3371212121212121</v>
      </c>
    </row>
    <row r="271" spans="1:26" ht="16.5" thickBot="1" x14ac:dyDescent="0.3">
      <c r="A271" s="1214" t="s">
        <v>472</v>
      </c>
      <c r="B271" s="1215">
        <v>0</v>
      </c>
      <c r="C271" s="1191">
        <f>'HORA CERTA'!$G$60</f>
        <v>820</v>
      </c>
      <c r="D271" s="1216" t="e">
        <f t="shared" si="404"/>
        <v>#DIV/0!</v>
      </c>
      <c r="E271" s="1191">
        <f>'HORA CERTA'!$I$60</f>
        <v>480</v>
      </c>
      <c r="F271" s="1216" t="e">
        <f t="shared" si="405"/>
        <v>#DIV/0!</v>
      </c>
      <c r="G271" s="1191">
        <f>'HORA CERTA'!$K$60</f>
        <v>455</v>
      </c>
      <c r="H271" s="1216" t="e">
        <f t="shared" si="406"/>
        <v>#DIV/0!</v>
      </c>
      <c r="I271" s="1210">
        <f t="shared" si="413"/>
        <v>1755</v>
      </c>
      <c r="J271" s="1217" t="e">
        <f t="shared" si="414"/>
        <v>#DIV/0!</v>
      </c>
      <c r="K271" s="1212">
        <f>'HORA CERTA'!$O$60</f>
        <v>870</v>
      </c>
      <c r="L271" s="1218" t="e">
        <f t="shared" si="407"/>
        <v>#DIV/0!</v>
      </c>
      <c r="M271" s="1212">
        <f>'HORA CERTA'!$Q$60</f>
        <v>290</v>
      </c>
      <c r="N271" s="1218" t="e">
        <f t="shared" si="408"/>
        <v>#DIV/0!</v>
      </c>
      <c r="O271" s="1212">
        <f>'HORA CERTA'!$S$60</f>
        <v>1206</v>
      </c>
      <c r="P271" s="1218" t="e">
        <f t="shared" si="409"/>
        <v>#DIV/0!</v>
      </c>
      <c r="Q271" s="1210">
        <f t="shared" si="415"/>
        <v>2366</v>
      </c>
      <c r="R271" s="1217" t="e">
        <f t="shared" si="416"/>
        <v>#DIV/0!</v>
      </c>
      <c r="S271" s="1212">
        <f>'HORA CERTA'!$W$60</f>
        <v>343</v>
      </c>
      <c r="T271" s="1218" t="e">
        <f t="shared" si="410"/>
        <v>#DIV/0!</v>
      </c>
      <c r="U271" s="1212">
        <v>0</v>
      </c>
      <c r="V271" s="1218" t="e">
        <f t="shared" si="411"/>
        <v>#DIV/0!</v>
      </c>
      <c r="W271" s="1212">
        <v>0</v>
      </c>
      <c r="X271" s="1218" t="e">
        <f t="shared" si="412"/>
        <v>#DIV/0!</v>
      </c>
      <c r="Y271" s="1210">
        <f t="shared" si="417"/>
        <v>343</v>
      </c>
      <c r="Z271" s="1217" t="e">
        <f t="shared" si="418"/>
        <v>#DIV/0!</v>
      </c>
    </row>
    <row r="272" spans="1:26" ht="16.5" thickBot="1" x14ac:dyDescent="0.3">
      <c r="A272" s="1154" t="s">
        <v>381</v>
      </c>
      <c r="B272" s="1219">
        <f>SUM(B264:B270)</f>
        <v>1068</v>
      </c>
      <c r="C272" s="1220">
        <f>SUM(C264:C271)</f>
        <v>2025</v>
      </c>
      <c r="D272" s="1156">
        <f t="shared" si="404"/>
        <v>1.896067415730337</v>
      </c>
      <c r="E272" s="1220">
        <f>SUM(E264:E271)</f>
        <v>1537</v>
      </c>
      <c r="F272" s="1156">
        <f t="shared" si="405"/>
        <v>1.4391385767790261</v>
      </c>
      <c r="G272" s="1220">
        <f>SUM(G264:G271)</f>
        <v>1612</v>
      </c>
      <c r="H272" s="1156">
        <f t="shared" si="406"/>
        <v>1.5093632958801497</v>
      </c>
      <c r="I272" s="1221">
        <f t="shared" si="413"/>
        <v>5174</v>
      </c>
      <c r="J272" s="1222">
        <f t="shared" si="414"/>
        <v>1.6148564294631711</v>
      </c>
      <c r="K272" s="1223">
        <f>SUM(K264:K271)</f>
        <v>1992</v>
      </c>
      <c r="L272" s="1224">
        <f t="shared" si="407"/>
        <v>1.8651685393258426</v>
      </c>
      <c r="M272" s="1223">
        <f>SUM(M264:M271)</f>
        <v>1442</v>
      </c>
      <c r="N272" s="1224">
        <f t="shared" si="408"/>
        <v>1.3501872659176031</v>
      </c>
      <c r="O272" s="1223">
        <f>SUM(O264:O271)</f>
        <v>2328</v>
      </c>
      <c r="P272" s="1224">
        <f t="shared" si="409"/>
        <v>2.1797752808988764</v>
      </c>
      <c r="Q272" s="1221">
        <f t="shared" si="415"/>
        <v>5762</v>
      </c>
      <c r="R272" s="1222">
        <f t="shared" si="416"/>
        <v>1.7983770287141074</v>
      </c>
      <c r="S272" s="1223">
        <f>SUM(S264:S271)</f>
        <v>1189</v>
      </c>
      <c r="T272" s="1224">
        <f t="shared" si="410"/>
        <v>1.1132958801498127</v>
      </c>
      <c r="U272" s="1223">
        <f t="shared" ref="U272" si="419">SUM(U264:U270)</f>
        <v>0</v>
      </c>
      <c r="V272" s="1224">
        <f t="shared" si="411"/>
        <v>0</v>
      </c>
      <c r="W272" s="1223">
        <f t="shared" ref="W272" si="420">SUM(W264:W270)</f>
        <v>0</v>
      </c>
      <c r="X272" s="1224">
        <f t="shared" si="412"/>
        <v>0</v>
      </c>
      <c r="Y272" s="1221">
        <f t="shared" si="417"/>
        <v>1189</v>
      </c>
      <c r="Z272" s="1225">
        <f t="shared" si="418"/>
        <v>0.37109862671660426</v>
      </c>
    </row>
    <row r="274" spans="1:26" x14ac:dyDescent="0.25">
      <c r="A274" s="1402" t="str">
        <f>PAI!A5</f>
        <v>PRODUÇÃO - PAI - 2017</v>
      </c>
      <c r="B274" s="1403"/>
      <c r="C274" s="1403"/>
      <c r="D274" s="1403"/>
      <c r="E274" s="1403"/>
      <c r="F274" s="1403"/>
      <c r="G274" s="1403"/>
      <c r="H274" s="1403"/>
      <c r="I274" s="1403"/>
      <c r="J274" s="1403"/>
      <c r="K274" s="1403"/>
      <c r="L274" s="1403"/>
      <c r="M274" s="1403"/>
      <c r="N274" s="1403"/>
      <c r="O274" s="1403"/>
      <c r="P274" s="1403"/>
      <c r="Q274" s="1403"/>
      <c r="R274" s="1403"/>
      <c r="S274" s="1403"/>
      <c r="T274" s="1403"/>
      <c r="U274" s="1403"/>
      <c r="V274" s="1403"/>
      <c r="W274" s="1403"/>
      <c r="X274" s="1403"/>
      <c r="Y274" s="1403"/>
      <c r="Z274" s="1403"/>
    </row>
    <row r="275" spans="1:26" ht="24.75" thickBot="1" x14ac:dyDescent="0.3">
      <c r="A275" s="14" t="str">
        <f>PAI!A6</f>
        <v>Ítem</v>
      </c>
      <c r="B275" s="12" t="str">
        <f>PAI!B6</f>
        <v>Meta / Mês TA</v>
      </c>
      <c r="C275" s="14" t="str">
        <f>PAI!G6</f>
        <v>MAR_17</v>
      </c>
      <c r="D275" s="15" t="str">
        <f>PAI!H6</f>
        <v>%</v>
      </c>
      <c r="E275" s="14" t="str">
        <f>PAI!I6</f>
        <v>ABR_17</v>
      </c>
      <c r="F275" s="15" t="str">
        <f>PAI!J6</f>
        <v>%</v>
      </c>
      <c r="G275" s="14" t="str">
        <f>PAI!K6</f>
        <v>MAI_17</v>
      </c>
      <c r="H275" s="15" t="str">
        <f>PAI!L6</f>
        <v>%</v>
      </c>
      <c r="I275" s="138" t="str">
        <f>PAI!M6</f>
        <v>Trimestre</v>
      </c>
      <c r="J275" s="13" t="str">
        <f>PAI!N6</f>
        <v>% Trim</v>
      </c>
      <c r="K275" s="14" t="str">
        <f>PAI!O6</f>
        <v>JUN_17</v>
      </c>
      <c r="L275" s="15" t="str">
        <f>PAI!P6</f>
        <v>%</v>
      </c>
      <c r="M275" s="14" t="str">
        <f>PAI!Q6</f>
        <v>JUL_17</v>
      </c>
      <c r="N275" s="15" t="str">
        <f>PAI!R6</f>
        <v>%</v>
      </c>
      <c r="O275" s="14" t="str">
        <f>PAI!S6</f>
        <v>AGO_17</v>
      </c>
      <c r="P275" s="15" t="str">
        <f>PAI!T6</f>
        <v>%</v>
      </c>
      <c r="Q275" s="138" t="str">
        <f>PAI!U6</f>
        <v>Trimestre</v>
      </c>
      <c r="R275" s="13" t="str">
        <f>PAI!V6</f>
        <v>% Trim</v>
      </c>
      <c r="S275" s="840" t="s">
        <v>2</v>
      </c>
      <c r="T275" s="790" t="s">
        <v>1</v>
      </c>
      <c r="U275" s="829" t="s">
        <v>3</v>
      </c>
      <c r="V275" s="799" t="s">
        <v>1</v>
      </c>
      <c r="W275" s="829" t="s">
        <v>4</v>
      </c>
      <c r="X275" s="799" t="s">
        <v>1</v>
      </c>
      <c r="Y275" s="149" t="s">
        <v>537</v>
      </c>
      <c r="Z275" s="810" t="s">
        <v>205</v>
      </c>
    </row>
    <row r="276" spans="1:26" ht="16.5" thickTop="1" thickBot="1" x14ac:dyDescent="0.3">
      <c r="A276" s="40" t="str">
        <f>PAI!A7</f>
        <v>Nº Idosos em acompanhamento</v>
      </c>
      <c r="B276" s="65">
        <f>PAI!B7</f>
        <v>120</v>
      </c>
      <c r="C276" s="75">
        <f>PAI!G7</f>
        <v>0</v>
      </c>
      <c r="D276" s="76">
        <f>PAI!H7</f>
        <v>0</v>
      </c>
      <c r="E276" s="75">
        <f>PAI!I7</f>
        <v>0</v>
      </c>
      <c r="F276" s="76">
        <f>PAI!J7</f>
        <v>0</v>
      </c>
      <c r="G276" s="75">
        <f>PAI!K7</f>
        <v>0</v>
      </c>
      <c r="H276" s="76">
        <f>PAI!L7</f>
        <v>0</v>
      </c>
      <c r="I276" s="139">
        <f>PAI!M7</f>
        <v>0</v>
      </c>
      <c r="J276" s="77">
        <f>PAI!N7</f>
        <v>0</v>
      </c>
      <c r="K276" s="75">
        <f>PAI!O7</f>
        <v>2</v>
      </c>
      <c r="L276" s="76">
        <f>PAI!P7</f>
        <v>1.6666666666666666E-2</v>
      </c>
      <c r="M276" s="75">
        <f>PAI!Q7</f>
        <v>27</v>
      </c>
      <c r="N276" s="76">
        <f>PAI!R7</f>
        <v>0.22500000000000001</v>
      </c>
      <c r="O276" s="75">
        <f>PAI!S7</f>
        <v>49</v>
      </c>
      <c r="P276" s="76">
        <f>PAI!T7</f>
        <v>0.40833333333333333</v>
      </c>
      <c r="Q276" s="139">
        <f>PAI!U7</f>
        <v>78</v>
      </c>
      <c r="R276" s="77">
        <f>PAI!V7</f>
        <v>0.21666666666666667</v>
      </c>
      <c r="S276" s="75">
        <f>PAI!W7</f>
        <v>67</v>
      </c>
      <c r="T276" s="76">
        <f>PAI!X7</f>
        <v>0.55833333333333335</v>
      </c>
      <c r="U276" s="75">
        <f>PAI!Y7</f>
        <v>68</v>
      </c>
      <c r="V276" s="76">
        <f>PAI!Z7</f>
        <v>0.56666666666666665</v>
      </c>
      <c r="W276" s="75">
        <f>PAI!AA7</f>
        <v>68</v>
      </c>
      <c r="X276" s="76">
        <f>PAI!AB7</f>
        <v>0.56666666666666665</v>
      </c>
      <c r="Y276" s="139">
        <f>PAI!AE7</f>
        <v>203</v>
      </c>
      <c r="Z276" s="77">
        <f>PAI!AF7</f>
        <v>0.56388888888888888</v>
      </c>
    </row>
    <row r="277" spans="1:26" thickBot="1" x14ac:dyDescent="0.3">
      <c r="A277" s="6" t="str">
        <f>PAI!A8</f>
        <v>SOMA</v>
      </c>
      <c r="B277" s="938">
        <f>PAI!B8</f>
        <v>120</v>
      </c>
      <c r="C277" s="23">
        <f>PAI!G8</f>
        <v>0</v>
      </c>
      <c r="D277" s="937">
        <f>PAI!H8</f>
        <v>0</v>
      </c>
      <c r="E277" s="23">
        <f>PAI!I8</f>
        <v>0</v>
      </c>
      <c r="F277" s="937">
        <f>PAI!J8</f>
        <v>0</v>
      </c>
      <c r="G277" s="23">
        <f>PAI!K8</f>
        <v>0</v>
      </c>
      <c r="H277" s="937">
        <f>PAI!L8</f>
        <v>0</v>
      </c>
      <c r="I277" s="41">
        <f>PAI!M8</f>
        <v>0</v>
      </c>
      <c r="J277" s="121">
        <f>PAI!N8</f>
        <v>0</v>
      </c>
      <c r="K277" s="23">
        <f>PAI!O8</f>
        <v>2</v>
      </c>
      <c r="L277" s="937">
        <f>PAI!P8</f>
        <v>1.6666666666666666E-2</v>
      </c>
      <c r="M277" s="23">
        <f>PAI!Q8</f>
        <v>27</v>
      </c>
      <c r="N277" s="937">
        <f>PAI!R8</f>
        <v>0.22500000000000001</v>
      </c>
      <c r="O277" s="23">
        <f>PAI!S8</f>
        <v>49</v>
      </c>
      <c r="P277" s="937">
        <f>PAI!T8</f>
        <v>0.40833333333333333</v>
      </c>
      <c r="Q277" s="41">
        <f>PAI!U8</f>
        <v>78</v>
      </c>
      <c r="R277" s="121">
        <f>PAI!V8</f>
        <v>0.65</v>
      </c>
      <c r="S277" s="23">
        <f>PAI!W8</f>
        <v>67</v>
      </c>
      <c r="T277" s="1029">
        <f>PAI!X8</f>
        <v>0.55833333333333335</v>
      </c>
      <c r="U277" s="23">
        <f>PAI!Y8</f>
        <v>68</v>
      </c>
      <c r="V277" s="1029">
        <f>PAI!Z8</f>
        <v>0.56666666666666665</v>
      </c>
      <c r="W277" s="23">
        <f>PAI!AA8</f>
        <v>68</v>
      </c>
      <c r="X277" s="1029">
        <f>PAI!AB8</f>
        <v>0.56666666666666665</v>
      </c>
      <c r="Y277" s="41">
        <f>PAI!AE8</f>
        <v>203</v>
      </c>
      <c r="Z277" s="121">
        <f>PAI!AF8</f>
        <v>0.56388888888888888</v>
      </c>
    </row>
  </sheetData>
  <mergeCells count="61">
    <mergeCell ref="A26:Z26"/>
    <mergeCell ref="A89:Z89"/>
    <mergeCell ref="A28:Z28"/>
    <mergeCell ref="K145:K148"/>
    <mergeCell ref="L145:L148"/>
    <mergeCell ref="M145:M148"/>
    <mergeCell ref="N145:N148"/>
    <mergeCell ref="S145:S148"/>
    <mergeCell ref="T145:T148"/>
    <mergeCell ref="U145:U148"/>
    <mergeCell ref="V145:V148"/>
    <mergeCell ref="W145:W148"/>
    <mergeCell ref="D145:D148"/>
    <mergeCell ref="A123:Z123"/>
    <mergeCell ref="A111:Z111"/>
    <mergeCell ref="A134:Z134"/>
    <mergeCell ref="A1:R1"/>
    <mergeCell ref="A2:R2"/>
    <mergeCell ref="A4:R4"/>
    <mergeCell ref="A6:Z6"/>
    <mergeCell ref="A101:Z101"/>
    <mergeCell ref="A30:Z30"/>
    <mergeCell ref="A32:Z32"/>
    <mergeCell ref="A34:Z34"/>
    <mergeCell ref="A36:Z36"/>
    <mergeCell ref="A43:Z43"/>
    <mergeCell ref="A8:Z8"/>
    <mergeCell ref="A22:Z22"/>
    <mergeCell ref="A56:Z56"/>
    <mergeCell ref="A71:Z71"/>
    <mergeCell ref="A81:Z81"/>
    <mergeCell ref="A24:Z24"/>
    <mergeCell ref="A143:Z143"/>
    <mergeCell ref="O145:O148"/>
    <mergeCell ref="P145:P148"/>
    <mergeCell ref="Q145:Q148"/>
    <mergeCell ref="A170:Z170"/>
    <mergeCell ref="X145:X148"/>
    <mergeCell ref="Y145:Y148"/>
    <mergeCell ref="Z145:Z148"/>
    <mergeCell ref="A179:Z179"/>
    <mergeCell ref="E145:E148"/>
    <mergeCell ref="F145:F148"/>
    <mergeCell ref="I145:I148"/>
    <mergeCell ref="J145:J148"/>
    <mergeCell ref="A151:Z151"/>
    <mergeCell ref="A161:Z161"/>
    <mergeCell ref="B145:B148"/>
    <mergeCell ref="C145:C148"/>
    <mergeCell ref="R145:R148"/>
    <mergeCell ref="G145:G148"/>
    <mergeCell ref="H145:H148"/>
    <mergeCell ref="A229:Z229"/>
    <mergeCell ref="A234:Z234"/>
    <mergeCell ref="A262:Z262"/>
    <mergeCell ref="A274:Z274"/>
    <mergeCell ref="A191:Z191"/>
    <mergeCell ref="A197:Z197"/>
    <mergeCell ref="A202:Z202"/>
    <mergeCell ref="A213:Z213"/>
    <mergeCell ref="A222:Z222"/>
  </mergeCells>
  <conditionalFormatting sqref="R136:R142 R153:R160 R163:R169 R172:R178 R181:R190 R204:R212 R215:R221 R224:R228 R250:R261 R145:R150 R193:R196 R199:R201 R231:R233 D275:D1048576 R73:R80 R58:R70 L45:L55 R83:R88 R91:R100 R103:R110 R9:R21 R23 R29 R33 D37:D42 R35 R25 R27 N125:N133 F275:F1048576 N275:N1048576 P275:P1048576 D136:D142 L136:L142 P136:P142 F153:F160 D153:D160 N153:N160 L163:L169 F163:F169 P163:P169 D172:D178 L172:L178 P172:P178 F181:F190 D181:D190 L181:L190 N181:N190 D204:D212 L204:L212 N204:N212 F215:F221 D215:D221 L215:L221 P215:P221 F224:F228 D224:D228 P224:P228 H275:J1048576 L275:L1048576 P250:P261 N136:N142 F136:F142 P153:P160 N163:N169 L153:L160 N172:N178 D163:D169 P181:P190 F172:F178 P204:P212 N215:N221 F204:F212 N224:N228 L224:L228 N250:N261 F250:F261 D250:D261 L250:L261 R45:R55 D145:D150 F145:F150 L145:L150 N145:N150 P145:P150 D193:D196 F193:F196 L193:L196 N193:N196 P193:P196 D199:D201 F199:F201 L199:L201 N199:N201 P199:P201 D231:D233 F231:F233 L231:L233 N231:N233 P231:P233 H231:J233 H136:J142 H153:J160 H163:J169 H172:J178 H181:J190 H204:J212 H215:J221 H224:J228 H250:J261 H145:J150 H193:J196 H199:J201 F58:F70 D58:D70 P58:P70 N58:N70 L73:L80 F73:F80 P73:P80 D83:D88 L83:L88 N83:N88 F91:F100 D91:D100 L91:L100 P91:P100 F103:F110 D103:D110 P103:P110 L58:L70 N73:N80 P83:P88 D73:D80 N91:N100 F83:F88 N103:N110 L103:L110 N45:N55 P45:P55 D45:D55 F45:F55 H45:J55 N9:N21 P9:P21 L9:L21 D9:D21 F9:F21 F23 N23 P23 L23 D23 D29 N29 P29 F29 L29 F33 P33 N33 L33 D33 L35 P35 N35 F35 D35 F37:F42 D25 F25 L25 N25 P25 D27 F27 L27 N27 P27 H73:J80 H58:J70 R37:R42 H83:J88 H91:J100 H103:J110 F125:F133 H9:J21 H23:J23 H29:J29 H33:J33 H35:J35 H25:J25 H27:J27 D125:D133 P125:P133 R125:R133 H125:J133 L125:L133 H31:J31 H37:J42 L37:L42 N37:N42 P37:P42 R275:R1048576 D31 N31 P31 F31 L31 H113:J122 D113:D122 P113:P122 N113:N122 F113:F122 L113:L122 R113:R122 R31 Z136:Z142 Z153:Z160 Z163:Z169 Z172:Z178 Z181:Z190 Z204:Z212 Z215:Z221 Z224:Z228 Z250:Z261 Z145:Z150 Z193:Z196 Z199:Z201 Z231:Z233 X276:X1048576 Z73:Z80 Z58:Z70 T45:T55 Z83:Z88 Z91:Z100 Z103:Z110 Z9:Z21 Z23 Z29 Z33 T37:T42 Z35 Z25 Z27 V125:V133 T276:T1048576 T136:T142 X136:X142 V153:V160 T163:T169 X163:X169 T172:T178 X172:X178 T181:T190 V181:V190 T204:T212 V204:V212 T215:T221 X215:X221 X224:X228 Z276:Z1048576 X250:X261 V136:V142 X153:X160 V163:V169 T153:T160 V172:V178 X181:X190 X204:X212 V215:V221 V224:V228 T224:T228 V250:V261 T250:T261 Z45:Z55 T145:T150 V145:V150 X145:X150 T193:T196 V193:V196 X193:X196 T199:T201 V199:V201 X199:X201 T231:T233 V231:V233 X231:X233 X58:X70 V58:V70 T73:T80 X73:X80 T83:T88 V83:V88 T91:T100 X91:X100 X103:X110 T58:T70 V73:V80 X83:X88 V91:V100 V103:V110 T103:T110 V45:V55 X45:X55 Z37:Z42 V276:V1048576 V9:V21 X9:X21 T9:T21 V23 X23 T23 V29 X29 T29 X33 V33 T33 T35 X35 V35 T25 V25 X25 T27 V27 X27 X125:X133 Z125:Z133 V37:V42 X37:X42 T125:T133 V31 X31 T31 X113:X122 V113:V122 T113:T122 Z113:Z122 Z31 D264:D273 F264:F273 L264:L273 N264:N273 P264:P273 R264:R273 T264:T273 V264:V273 X264:X273 Z264:Z273 H264:J273">
    <cfRule type="cellIs" dxfId="144" priority="38" operator="lessThan">
      <formula>0.84</formula>
    </cfRule>
    <cfRule type="cellIs" dxfId="143" priority="39" operator="greaterThan">
      <formula>1</formula>
    </cfRule>
    <cfRule type="cellIs" dxfId="142" priority="40" operator="between">
      <formula>0.85</formula>
      <formula>1</formula>
    </cfRule>
  </conditionalFormatting>
  <conditionalFormatting sqref="R136:R142 R153:R160 R163:R169 R172:R178 R181:R190 R204:R212 R215:R221 R224:R228 R250:R261 R145:R150 R193:R196 R231:R233 R199:R201 L275:L1048576 R73:R80 R58:R70 D45:D55 R83:R88 R91:R100 R103:R110 R9:R21 R23 R29 R33 D37:D42 R35 R27 R25 F125:F133 N275:N1048576 H275:J1048576 L136:L142 D136:D142 F136:F142 P136:P142 F153:F160 L153:L160 N153:N160 D163:D169 F163:F169 P163:P169 L172:L178 D172:D178 F172:F178 P172:P178 L181:L190 D181:D190 N181:N190 L204:L212 D204:D212 F204:F212 N204:N212 L215:L221 D215:D221 P215:P221 F224:F228 L224:L228 P224:P228 P275:P1048576 F275:F1048576 D275:D1048576 P250:P261 N136:N142 P153:P160 N163:N169 D153:D160 N172:N178 L163:L169 P181:P190 F181:F190 P204:P212 N215:N221 N224:N228 F215:F221 D224:D228 N250:N261 L250:L261 D250:D261 F250:F261 R45:R55 D145:D150 F145:F150 L145:L150 N145:N150 P145:P150 D193:D196 F193:F196 L193:L196 N193:N196 P193:P196 D231:D233 F231:F233 L231:L233 N231:N233 P231:P233 D199:D201 F199:F201 L199:L201 N199:N201 P199:P201 H199:J201 H136:J142 H153:J160 H163:J169 H172:J178 H181:J190 H204:J212 H215:J221 H224:J228 H250:J261 H145:J150 H193:J196 H231:J233 L58:L70 P58:P70 N58:N70 D73:D80 F73:F80 P73:P80 L83:L88 D83:D88 F83:F88 N83:N88 L91:L100 D91:D100 P91:P100 F103:F110 L103:L110 P103:P110 D58:D70 N73:N80 F58:F70 P83:P88 L73:L80 N91:N100 N103:N110 F91:F100 D103:D110 N45:N55 P45:P55 L45:L55 F45:F55 H45:J55 F9:F21 N9:N21 P9:P21 D9:D21 L9:L21 F23 N23 P23 D23 L23 L29 N29 P29 F29 D29 P33 N33 F33 D33 L33 F37:F42 D35 F35 P35 N35 L35 D27 F27 L27 N27 P27 D25 F25 L25 N25 P25 H73:J80 H58:J70 R37:R42 H83:J88 H91:J100 H103:J110 D125:D133 H9:J21 H23:J23 H29:J29 H33:J33 H35:J35 H27:J27 H25:J25 H125:J133 P125:P133 L125:L133 R125:R133 N125:N133 H31:J31 H37:J42 L37:L42 N37:N42 P37:P42 R275:R1048576 L31 N31 P31 F31 D31 H113:J122 L113:L122 P113:P122 N113:N122 F113:F122 D113:D122 R113:R122 R31 Z136:Z142 Z153:Z160 Z163:Z169 Z172:Z178 Z181:Z190 Z204:Z212 Z215:Z221 Z224:Z228 Z250:Z261 Z145:Z150 Z193:Z196 Z231:Z233 Z199:Z201 V276:V1048576 Z73:Z80 Z58:Z70 V45:V55 Z83:Z88 Z91:Z100 Z103:Z110 Z9:Z21 Z23 Z29 Z33 T37:T42 Z35 Z27 Z25 X276:X1048576 Z276:Z1048576 T136:T142 X136:X142 T153:T160 V153:V160 X163:X169 T172:T178 X172:X178 T181:T190 V181:V190 T204:T212 V204:V212 T215:T221 X215:X221 T224:T228 X224:X228 Z45:Z55 X250:X261 V136:V142 X153:X160 V163:V169 V172:V178 T163:T169 X181:X190 X204:X212 V215:V221 V224:V228 V250:V261 T250:T261 T145:T150 V145:V150 X145:X150 T193:T196 V193:V196 X193:X196 T231:T233 V231:V233 X231:X233 T199:T201 V199:V201 X199:X201 T58:T70 X58:X70 V58:V70 X73:X80 T83:T88 V83:V88 T91:T100 X91:X100 T103:T110 X103:X110 V73:V80 X83:X88 T73:T80 V91:V100 V103:V110 X45:X55 T45:T55 Z37:Z42 T276:T1048576 V9:V21 X9:X21 T9:T21 V23 X23 T23 T29 V29 X29 X33 V33 T33 X35 V35 T35 T27 V27 X27 T25 V25 X25 X125:X133 T125:T133 Z125:Z133 V37:V42 X37:X42 V125:V133 T31 V31 X31 T113:T122 X113:X122 V113:V122 Z113:Z122 Z31 D264:D273 F264:F273 L264:L273 N264:N273 P264:P273 R264:R273 T264:T273 V264:V273 X264:X273 Z264:Z273 H264:J273">
    <cfRule type="cellIs" dxfId="141" priority="37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S225"/>
  <sheetViews>
    <sheetView showGridLines="0" workbookViewId="0">
      <selection activeCell="B6" sqref="B6"/>
    </sheetView>
  </sheetViews>
  <sheetFormatPr defaultRowHeight="15" x14ac:dyDescent="0.25"/>
  <cols>
    <col min="1" max="1" width="35.28515625" style="142" customWidth="1"/>
    <col min="2" max="2" width="8.7109375" style="232" customWidth="1"/>
    <col min="3" max="3" width="8.5703125" style="142" customWidth="1"/>
    <col min="4" max="4" width="7.7109375" style="232" customWidth="1"/>
    <col min="5" max="5" width="8.5703125" style="142" customWidth="1"/>
    <col min="6" max="6" width="7.7109375" style="232" customWidth="1"/>
    <col min="7" max="7" width="8.5703125" style="142" customWidth="1"/>
    <col min="8" max="8" width="7.85546875" style="232" customWidth="1"/>
    <col min="9" max="9" width="9.5703125" style="142" customWidth="1"/>
    <col min="10" max="10" width="9" style="232" customWidth="1"/>
    <col min="11" max="11" width="8.5703125" style="142" customWidth="1"/>
    <col min="12" max="12" width="8" style="232" customWidth="1"/>
    <col min="13" max="13" width="8.5703125" style="142" customWidth="1"/>
    <col min="14" max="14" width="7.85546875" style="232" customWidth="1"/>
    <col min="15" max="15" width="8.5703125" style="142" customWidth="1"/>
    <col min="16" max="16" width="7.85546875" style="232" customWidth="1"/>
    <col min="17" max="17" width="8.140625" style="142" customWidth="1"/>
    <col min="18" max="18" width="9.140625" style="142" customWidth="1"/>
    <col min="19" max="19" width="8.85546875" style="232" customWidth="1"/>
    <col min="20" max="16384" width="9.140625" style="142"/>
  </cols>
  <sheetData>
    <row r="1" spans="1:19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  <c r="S1" s="1447"/>
    </row>
    <row r="2" spans="1:19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</row>
    <row r="3" spans="1:19" ht="15.75" thickBot="1" x14ac:dyDescent="0.3">
      <c r="A3" s="143" t="s">
        <v>198</v>
      </c>
      <c r="J3" s="729"/>
      <c r="S3" s="729"/>
    </row>
    <row r="4" spans="1:19" ht="16.5" thickBot="1" x14ac:dyDescent="0.3">
      <c r="A4" s="1455" t="s">
        <v>413</v>
      </c>
      <c r="B4" s="1456"/>
      <c r="C4" s="1456"/>
      <c r="D4" s="1456"/>
      <c r="E4" s="1456"/>
      <c r="F4" s="1456"/>
      <c r="G4" s="1456"/>
      <c r="H4" s="1456"/>
      <c r="I4" s="1457"/>
      <c r="J4" s="1457"/>
      <c r="K4" s="1456"/>
      <c r="L4" s="1456"/>
      <c r="M4" s="1456"/>
      <c r="N4" s="1456"/>
      <c r="O4" s="1456"/>
      <c r="P4" s="1456"/>
      <c r="Q4" s="1456"/>
      <c r="R4" s="1456"/>
      <c r="S4" s="1458"/>
    </row>
    <row r="5" spans="1:19" ht="34.5" thickBot="1" x14ac:dyDescent="0.3">
      <c r="A5" s="724" t="s">
        <v>14</v>
      </c>
      <c r="B5" s="725" t="s">
        <v>15</v>
      </c>
      <c r="C5" s="726" t="str">
        <f>'Pque N Mundo I'!G6</f>
        <v>MAR_17</v>
      </c>
      <c r="D5" s="727" t="str">
        <f>'Pque N Mundo I'!H6</f>
        <v>%</v>
      </c>
      <c r="E5" s="726" t="str">
        <f>'Pque N Mundo I'!I6</f>
        <v>ABR_17</v>
      </c>
      <c r="F5" s="727" t="str">
        <f>'Pque N Mundo I'!J6</f>
        <v>%</v>
      </c>
      <c r="G5" s="726" t="str">
        <f>'Pque N Mundo I'!K6</f>
        <v>MAI_17</v>
      </c>
      <c r="H5" s="727" t="str">
        <f>'Pque N Mundo I'!L6</f>
        <v>%</v>
      </c>
      <c r="I5" s="728" t="s">
        <v>405</v>
      </c>
      <c r="J5" s="728" t="s">
        <v>436</v>
      </c>
      <c r="K5" s="726" t="str">
        <f>'Pque N Mundo I'!O6</f>
        <v>JUN_17</v>
      </c>
      <c r="L5" s="727" t="str">
        <f>'Pque N Mundo I'!P6</f>
        <v>%</v>
      </c>
      <c r="M5" s="726" t="str">
        <f>'Pque N Mundo I'!Q6</f>
        <v>JUL_17</v>
      </c>
      <c r="N5" s="727" t="str">
        <f>'Pque N Mundo I'!R6</f>
        <v>%</v>
      </c>
      <c r="O5" s="726" t="str">
        <f>'Pque N Mundo I'!S6</f>
        <v>AGO_17</v>
      </c>
      <c r="P5" s="727" t="str">
        <f>'Pque N Mundo I'!T6</f>
        <v>%</v>
      </c>
      <c r="Q5" s="730" t="s">
        <v>437</v>
      </c>
      <c r="R5" s="728" t="s">
        <v>412</v>
      </c>
      <c r="S5" s="728" t="s">
        <v>436</v>
      </c>
    </row>
    <row r="6" spans="1:19" ht="15.75" thickTop="1" x14ac:dyDescent="0.25">
      <c r="A6" s="151" t="s">
        <v>27</v>
      </c>
      <c r="B6" s="235">
        <f t="shared" ref="B6:C8" si="0">SUM(B24,B37)</f>
        <v>10800</v>
      </c>
      <c r="C6" s="152">
        <f t="shared" si="0"/>
        <v>10878</v>
      </c>
      <c r="D6" s="174">
        <f>C6/$B6</f>
        <v>1.0072222222222222</v>
      </c>
      <c r="E6" s="152">
        <f>SUM(E24,E37)</f>
        <v>10284</v>
      </c>
      <c r="F6" s="174">
        <f t="shared" ref="F6:F14" si="1">E6/$B6</f>
        <v>0.95222222222222219</v>
      </c>
      <c r="G6" s="152">
        <f>SUM(G24,G37)</f>
        <v>11151</v>
      </c>
      <c r="H6" s="236">
        <f t="shared" ref="H6:H14" si="2">G6/$B6</f>
        <v>1.0325</v>
      </c>
      <c r="I6" s="864">
        <f>SUM(C6,E6,G6)</f>
        <v>32313</v>
      </c>
      <c r="J6" s="237">
        <f>((I6/Q6))</f>
        <v>0.99731481481481477</v>
      </c>
      <c r="K6" s="152">
        <f>SUM(K24,K37)</f>
        <v>10261</v>
      </c>
      <c r="L6" s="236">
        <f t="shared" ref="L6:L14" si="3">K6/$B6</f>
        <v>0.9500925925925926</v>
      </c>
      <c r="M6" s="152">
        <f>SUM(M24,M37)</f>
        <v>10509</v>
      </c>
      <c r="N6" s="236">
        <f t="shared" ref="N6:N14" si="4">M6/$B6</f>
        <v>0.97305555555555556</v>
      </c>
      <c r="O6" s="152">
        <f>SUM(O24,O37)</f>
        <v>9694</v>
      </c>
      <c r="P6" s="236">
        <f t="shared" ref="P6:P14" si="5">O6/$B6</f>
        <v>0.89759259259259261</v>
      </c>
      <c r="Q6" s="731">
        <f>B6*3</f>
        <v>32400</v>
      </c>
      <c r="R6" s="101">
        <f>SUM(K6,M6,O6)</f>
        <v>30464</v>
      </c>
      <c r="S6" s="237">
        <f>((R6/Q6))</f>
        <v>0.94024691358024692</v>
      </c>
    </row>
    <row r="7" spans="1:19" x14ac:dyDescent="0.25">
      <c r="A7" s="154" t="s">
        <v>28</v>
      </c>
      <c r="B7" s="238">
        <f t="shared" si="0"/>
        <v>3744</v>
      </c>
      <c r="C7" s="155">
        <f t="shared" si="0"/>
        <v>2533</v>
      </c>
      <c r="D7" s="176">
        <f t="shared" ref="D7:D14" si="6">C7/$B7</f>
        <v>0.67654914529914534</v>
      </c>
      <c r="E7" s="155">
        <f>SUM(E25,E38)</f>
        <v>2444</v>
      </c>
      <c r="F7" s="176">
        <f t="shared" si="1"/>
        <v>0.65277777777777779</v>
      </c>
      <c r="G7" s="155">
        <f>SUM(G25,G38)</f>
        <v>3482</v>
      </c>
      <c r="H7" s="176">
        <f t="shared" si="2"/>
        <v>0.93002136752136755</v>
      </c>
      <c r="I7" s="865">
        <f t="shared" ref="I7:I17" si="7">SUM(C7,E7,G7)</f>
        <v>8459</v>
      </c>
      <c r="J7" s="177">
        <f t="shared" ref="J7:J17" si="8">((I7/Q7))</f>
        <v>0.75311609686609682</v>
      </c>
      <c r="K7" s="155">
        <f>SUM(K25,K38)</f>
        <v>2884</v>
      </c>
      <c r="L7" s="176">
        <f t="shared" si="3"/>
        <v>0.77029914529914534</v>
      </c>
      <c r="M7" s="155">
        <f>SUM(M25,M38)</f>
        <v>3533</v>
      </c>
      <c r="N7" s="176">
        <f t="shared" si="4"/>
        <v>0.94364316239316237</v>
      </c>
      <c r="O7" s="155">
        <f>SUM(O25,O38)</f>
        <v>3382</v>
      </c>
      <c r="P7" s="176">
        <f t="shared" si="5"/>
        <v>0.90331196581196582</v>
      </c>
      <c r="Q7" s="732">
        <f t="shared" ref="Q7:Q17" si="9">B7*3</f>
        <v>11232</v>
      </c>
      <c r="R7" s="157">
        <f t="shared" ref="R7:R14" si="10">SUM(K7,M7,O7)</f>
        <v>9799</v>
      </c>
      <c r="S7" s="177">
        <f t="shared" ref="S7:S17" si="11">((R7/Q7))</f>
        <v>0.87241809116809121</v>
      </c>
    </row>
    <row r="8" spans="1:19" x14ac:dyDescent="0.25">
      <c r="A8" s="154" t="s">
        <v>29</v>
      </c>
      <c r="B8" s="238">
        <f t="shared" si="0"/>
        <v>1404</v>
      </c>
      <c r="C8" s="155">
        <f t="shared" si="0"/>
        <v>1638</v>
      </c>
      <c r="D8" s="176">
        <f t="shared" si="6"/>
        <v>1.1666666666666667</v>
      </c>
      <c r="E8" s="155">
        <f>SUM(E26,E39)</f>
        <v>1296</v>
      </c>
      <c r="F8" s="176">
        <f t="shared" si="1"/>
        <v>0.92307692307692313</v>
      </c>
      <c r="G8" s="155">
        <f>SUM(G26,G39)</f>
        <v>1625</v>
      </c>
      <c r="H8" s="176">
        <f t="shared" si="2"/>
        <v>1.1574074074074074</v>
      </c>
      <c r="I8" s="865">
        <f t="shared" si="7"/>
        <v>4559</v>
      </c>
      <c r="J8" s="177">
        <f t="shared" si="8"/>
        <v>1.082383665716999</v>
      </c>
      <c r="K8" s="155">
        <f>SUM(K26,K39)</f>
        <v>1408</v>
      </c>
      <c r="L8" s="176">
        <f t="shared" si="3"/>
        <v>1.0028490028490029</v>
      </c>
      <c r="M8" s="155">
        <f>SUM(M26,M39)</f>
        <v>1444</v>
      </c>
      <c r="N8" s="176">
        <f t="shared" si="4"/>
        <v>1.0284900284900285</v>
      </c>
      <c r="O8" s="155">
        <f>SUM(O26,O39)</f>
        <v>2002</v>
      </c>
      <c r="P8" s="176">
        <f t="shared" si="5"/>
        <v>1.4259259259259258</v>
      </c>
      <c r="Q8" s="732">
        <f t="shared" si="9"/>
        <v>4212</v>
      </c>
      <c r="R8" s="157">
        <f t="shared" si="10"/>
        <v>4854</v>
      </c>
      <c r="S8" s="177">
        <f t="shared" si="11"/>
        <v>1.1524216524216524</v>
      </c>
    </row>
    <row r="9" spans="1:19" x14ac:dyDescent="0.25">
      <c r="A9" s="154" t="s">
        <v>409</v>
      </c>
      <c r="B9" s="238">
        <f>SUM(B27,B42,B52,B82,B92,B103,B120,B130,B139,B148,B182,)</f>
        <v>5962</v>
      </c>
      <c r="C9" s="155">
        <f>SUM(C27,C42,C52,C82,C92,C103,C120,C130,C139,C148,C182,)</f>
        <v>6452</v>
      </c>
      <c r="D9" s="176">
        <f t="shared" si="6"/>
        <v>1.0821871855082188</v>
      </c>
      <c r="E9" s="155">
        <f>SUM(E27,E42,E52,E82,E92,E103,E120,E130,E139,E148,E182,)</f>
        <v>5548</v>
      </c>
      <c r="F9" s="176">
        <f t="shared" si="1"/>
        <v>0.93056021469305605</v>
      </c>
      <c r="G9" s="155">
        <f>SUM(G27,G42,G52,G82,G92,G103,G120,G130,G139,G148,G182,)</f>
        <v>7039</v>
      </c>
      <c r="H9" s="176">
        <f t="shared" si="2"/>
        <v>1.1806440791680644</v>
      </c>
      <c r="I9" s="865">
        <f>SUM(C9,E9,G9)</f>
        <v>19039</v>
      </c>
      <c r="J9" s="177">
        <f t="shared" ref="J9:J14" si="12">((I9/Q9))</f>
        <v>1.0644638264564463</v>
      </c>
      <c r="K9" s="155">
        <f>SUM(K27,K42,K52,K82,K92,K103,K120,K130,K139,K148,K182,)</f>
        <v>6139</v>
      </c>
      <c r="L9" s="176">
        <f t="shared" si="3"/>
        <v>1.0296880241529689</v>
      </c>
      <c r="M9" s="155">
        <f>SUM(M27,M42,M52,M82,M92,M103,M120,M130,M139,M148,M182,)</f>
        <v>5305</v>
      </c>
      <c r="N9" s="176">
        <f t="shared" si="4"/>
        <v>0.88980207983898019</v>
      </c>
      <c r="O9" s="155">
        <f>SUM(O27,O42,O52,O82,O92,O103,O120,O130,O139,O148,O182,)</f>
        <v>6633</v>
      </c>
      <c r="P9" s="176">
        <f t="shared" si="5"/>
        <v>1.1125461254612545</v>
      </c>
      <c r="Q9" s="732">
        <f t="shared" si="9"/>
        <v>17886</v>
      </c>
      <c r="R9" s="157">
        <f t="shared" si="10"/>
        <v>18077</v>
      </c>
      <c r="S9" s="177">
        <f t="shared" si="11"/>
        <v>1.010678743151068</v>
      </c>
    </row>
    <row r="10" spans="1:19" x14ac:dyDescent="0.25">
      <c r="A10" s="154" t="s">
        <v>9</v>
      </c>
      <c r="B10" s="238">
        <f>SUM(B28,B43,B53,B83,B93,B104,B121,B131,B140,B149,B183,)</f>
        <v>19398</v>
      </c>
      <c r="C10" s="155">
        <f>SUM(C28,C43,C53,C83,C93,C104,C121,C131,C140,C149,C183,)</f>
        <v>22871</v>
      </c>
      <c r="D10" s="176">
        <f t="shared" si="6"/>
        <v>1.179039076193422</v>
      </c>
      <c r="E10" s="155">
        <f>SUM(E28,E43,E53,E83,E93,E104,E121,E131,E140,E149,E183,)</f>
        <v>22117</v>
      </c>
      <c r="F10" s="176">
        <f t="shared" si="1"/>
        <v>1.1401690895968657</v>
      </c>
      <c r="G10" s="155">
        <f>SUM(G28,G43,G53,G83,G93,G104,G121,G131,G140,G149,G183,)</f>
        <v>27538</v>
      </c>
      <c r="H10" s="176">
        <f t="shared" si="2"/>
        <v>1.4196308897824519</v>
      </c>
      <c r="I10" s="865">
        <f>SUM(C10,E10,G10)</f>
        <v>72526</v>
      </c>
      <c r="J10" s="177">
        <f t="shared" si="12"/>
        <v>1.2462796851909133</v>
      </c>
      <c r="K10" s="155">
        <f>SUM(K28,K43,K53,K83,K93,K104,K121,K131,K140,K149,K183,)</f>
        <v>19758</v>
      </c>
      <c r="L10" s="176">
        <f t="shared" si="3"/>
        <v>1.0185586142901331</v>
      </c>
      <c r="M10" s="155">
        <f>SUM(M28,M43,M53,M83,M93,M104,M121,M131,M140,M149,M183,)</f>
        <v>14817</v>
      </c>
      <c r="N10" s="176">
        <f t="shared" si="4"/>
        <v>0.76384163315805753</v>
      </c>
      <c r="O10" s="155">
        <f>SUM(O28,O43,O53,O83,O93,O104,O121,O131,O140,O149,O183,)</f>
        <v>22908</v>
      </c>
      <c r="P10" s="176">
        <f t="shared" si="5"/>
        <v>1.1809464893287969</v>
      </c>
      <c r="Q10" s="732">
        <f t="shared" si="9"/>
        <v>58194</v>
      </c>
      <c r="R10" s="157">
        <f t="shared" si="10"/>
        <v>57483</v>
      </c>
      <c r="S10" s="177">
        <f t="shared" si="11"/>
        <v>0.98778224559232908</v>
      </c>
    </row>
    <row r="11" spans="1:19" x14ac:dyDescent="0.25">
      <c r="A11" s="154" t="s">
        <v>10</v>
      </c>
      <c r="B11" s="238">
        <f>SUM(B29,B44,B54,B62,B84,B94,B105,B122,B132,B141,B150,B184,B191,)</f>
        <v>9468</v>
      </c>
      <c r="C11" s="155">
        <f>SUM(C29,C44,C54,C62,C84,C94,C105,C122,C132,C141,C150,C184,C191,)</f>
        <v>15162</v>
      </c>
      <c r="D11" s="176">
        <f t="shared" si="6"/>
        <v>1.6013941698352345</v>
      </c>
      <c r="E11" s="155">
        <f>SUM(E29,E44,E54,E62,E84,E94,E105,E122,E132,E141,E150,E184,E191,)</f>
        <v>12297</v>
      </c>
      <c r="F11" s="176">
        <f t="shared" si="1"/>
        <v>1.2987959442332067</v>
      </c>
      <c r="G11" s="155">
        <f>SUM(G29,G44,G54,G62,G84,G94,G105,G122,G132,G141,G150,G184,G191,)</f>
        <v>14028</v>
      </c>
      <c r="H11" s="176">
        <f t="shared" si="2"/>
        <v>1.4816223067173637</v>
      </c>
      <c r="I11" s="865">
        <f>SUM(C11,E11,G11)</f>
        <v>41487</v>
      </c>
      <c r="J11" s="177">
        <f t="shared" si="12"/>
        <v>1.460604140261935</v>
      </c>
      <c r="K11" s="155">
        <f>SUM(K29,K44,K54,K62,K84,K94,K105,K122,K132,K141,K150,K184,K191,)</f>
        <v>14463</v>
      </c>
      <c r="L11" s="176">
        <f t="shared" si="3"/>
        <v>1.5275665399239544</v>
      </c>
      <c r="M11" s="155">
        <f>SUM(M29,M44,M54,M62,M84,M94,M105,M122,M132,M141,M150,M184,M191,)</f>
        <v>14615</v>
      </c>
      <c r="N11" s="176">
        <f t="shared" si="4"/>
        <v>1.5436206168145332</v>
      </c>
      <c r="O11" s="155">
        <f>SUM(O29,O44,O54,O62,O84,O94,O105,O122,O132,O141,O150,O184,O191,)</f>
        <v>15633</v>
      </c>
      <c r="P11" s="176">
        <f t="shared" si="5"/>
        <v>1.6511406844106464</v>
      </c>
      <c r="Q11" s="732">
        <f t="shared" si="9"/>
        <v>28404</v>
      </c>
      <c r="R11" s="157">
        <f t="shared" si="10"/>
        <v>44711</v>
      </c>
      <c r="S11" s="177">
        <f t="shared" si="11"/>
        <v>1.5741092803830445</v>
      </c>
    </row>
    <row r="12" spans="1:19" x14ac:dyDescent="0.25">
      <c r="A12" s="154" t="s">
        <v>42</v>
      </c>
      <c r="B12" s="238">
        <f>SUM(B30,B45,B55,B63,B85,B95,B106,B123,B133,B142,B151,B185,B192,)</f>
        <v>6445</v>
      </c>
      <c r="C12" s="155">
        <f>SUM(C30,C45,C55,C63,C85,C95,C106,C123,C133,C142,C151,C185,C192,)</f>
        <v>7783</v>
      </c>
      <c r="D12" s="176">
        <f t="shared" si="6"/>
        <v>1.2076027928626842</v>
      </c>
      <c r="E12" s="155">
        <f>SUM(E30,E45,E55,E63,E85,E95,E106,E123,E133,E142,E151,E185,E192,)</f>
        <v>6658</v>
      </c>
      <c r="F12" s="176">
        <f t="shared" si="1"/>
        <v>1.0330488750969744</v>
      </c>
      <c r="G12" s="155">
        <f>SUM(G30,G45,G55,G63,G85,G95,G106,G123,G133,G142,G151,G185,G192,)</f>
        <v>8026</v>
      </c>
      <c r="H12" s="176">
        <f t="shared" si="2"/>
        <v>1.2453064391000777</v>
      </c>
      <c r="I12" s="865">
        <f>SUM(C12,E12,G12)</f>
        <v>22467</v>
      </c>
      <c r="J12" s="177">
        <f t="shared" si="12"/>
        <v>1.1619860356865788</v>
      </c>
      <c r="K12" s="155">
        <f>SUM(K30,K45,K55,K63,K85,K95,K106,K123,K133,K142,K151,K185,K192,)</f>
        <v>7420</v>
      </c>
      <c r="L12" s="176">
        <f t="shared" si="3"/>
        <v>1.1512800620636152</v>
      </c>
      <c r="M12" s="155">
        <f>SUM(M30,M45,M55,M63,M85,M95,M106,M123,M133,M142,M151,M185,M192,)</f>
        <v>6305</v>
      </c>
      <c r="N12" s="176">
        <f t="shared" si="4"/>
        <v>0.97827773467804502</v>
      </c>
      <c r="O12" s="155">
        <f>SUM(O30,O45,O55,O63,O85,O95,O106,O123,O133,O142,O151,O185,O192,)</f>
        <v>8002</v>
      </c>
      <c r="P12" s="176">
        <f t="shared" si="5"/>
        <v>1.2415826221877424</v>
      </c>
      <c r="Q12" s="732">
        <f t="shared" si="9"/>
        <v>19335</v>
      </c>
      <c r="R12" s="157">
        <f t="shared" si="10"/>
        <v>21727</v>
      </c>
      <c r="S12" s="177">
        <f t="shared" si="11"/>
        <v>1.1237134729764675</v>
      </c>
    </row>
    <row r="13" spans="1:19" x14ac:dyDescent="0.25">
      <c r="A13" s="154" t="s">
        <v>12</v>
      </c>
      <c r="B13" s="238">
        <f>SUM(B31,B56,B64,B86,B152,)</f>
        <v>1000</v>
      </c>
      <c r="C13" s="155">
        <f>SUM(C31,C56,C64,C86,C152,)</f>
        <v>1325</v>
      </c>
      <c r="D13" s="176">
        <f t="shared" si="6"/>
        <v>1.325</v>
      </c>
      <c r="E13" s="155">
        <f>SUM(E31,E56,E64,E86,E152,)</f>
        <v>1233</v>
      </c>
      <c r="F13" s="176">
        <f t="shared" si="1"/>
        <v>1.2330000000000001</v>
      </c>
      <c r="G13" s="155">
        <f>SUM(G31,G56,G64,G86,G152,)</f>
        <v>1540</v>
      </c>
      <c r="H13" s="176">
        <f t="shared" si="2"/>
        <v>1.54</v>
      </c>
      <c r="I13" s="865">
        <f>SUM(C13,E13,G13)</f>
        <v>4098</v>
      </c>
      <c r="J13" s="177">
        <f t="shared" si="12"/>
        <v>1.3660000000000001</v>
      </c>
      <c r="K13" s="155">
        <f>SUM(K31,K56,K64,K86,K152,)</f>
        <v>1316</v>
      </c>
      <c r="L13" s="176">
        <f t="shared" si="3"/>
        <v>1.3160000000000001</v>
      </c>
      <c r="M13" s="155">
        <f>SUM(M31,M56,M64,M86,M152,)</f>
        <v>1393</v>
      </c>
      <c r="N13" s="176">
        <f t="shared" si="4"/>
        <v>1.393</v>
      </c>
      <c r="O13" s="155">
        <f>SUM(O31,O56,O64,O86,O152,)</f>
        <v>1602</v>
      </c>
      <c r="P13" s="176">
        <f t="shared" si="5"/>
        <v>1.6020000000000001</v>
      </c>
      <c r="Q13" s="732">
        <f t="shared" si="9"/>
        <v>3000</v>
      </c>
      <c r="R13" s="157">
        <f t="shared" si="10"/>
        <v>4311</v>
      </c>
      <c r="S13" s="177">
        <f t="shared" si="11"/>
        <v>1.4370000000000001</v>
      </c>
    </row>
    <row r="14" spans="1:19" ht="15.75" thickBot="1" x14ac:dyDescent="0.3">
      <c r="A14" s="160" t="s">
        <v>13</v>
      </c>
      <c r="B14" s="239">
        <f>SUM(B32,B46,B57,B65,B87,B97,B107,B125,B134,B143,B154,B186,B193,)</f>
        <v>7391</v>
      </c>
      <c r="C14" s="161">
        <f>SUM(C32,C46,C57,C65,C87,C97,C107,C125,C134,C143,C154,C186,C193,)</f>
        <v>6569</v>
      </c>
      <c r="D14" s="186">
        <f t="shared" si="6"/>
        <v>0.88878365579759167</v>
      </c>
      <c r="E14" s="161">
        <f>SUM(E32,E46,E57,E65,E87,E97,E107,E125,E134,E143,E154,E186,E193,)</f>
        <v>5722</v>
      </c>
      <c r="F14" s="186">
        <f t="shared" si="1"/>
        <v>0.77418481937491546</v>
      </c>
      <c r="G14" s="161">
        <f>SUM(G32,G46,G57,G65,G87,G97,G107,G125,G134,G143,G154,G186,G193,)</f>
        <v>6472</v>
      </c>
      <c r="H14" s="186">
        <f t="shared" si="2"/>
        <v>0.87565958598295224</v>
      </c>
      <c r="I14" s="866">
        <f t="shared" si="7"/>
        <v>18763</v>
      </c>
      <c r="J14" s="187">
        <f t="shared" si="12"/>
        <v>0.84620935371848649</v>
      </c>
      <c r="K14" s="161">
        <f>SUM(K32,K46,K57,K65,K87,K97,K107,K125,K134,K143,K154,K186,K193,)</f>
        <v>6595</v>
      </c>
      <c r="L14" s="186">
        <f t="shared" si="3"/>
        <v>0.8923014477066703</v>
      </c>
      <c r="M14" s="161">
        <f>SUM(M32,M46,M57,M65,M87,M97,M107,M125,M134,M143,M154,M186,M193,)</f>
        <v>5976</v>
      </c>
      <c r="N14" s="186">
        <f t="shared" si="4"/>
        <v>0.80855094033283725</v>
      </c>
      <c r="O14" s="161">
        <f>SUM(O32,O46,O57,O65,O87,O97,O107,O125,O134,O143,O154,O186,O193,)</f>
        <v>6837</v>
      </c>
      <c r="P14" s="186">
        <f t="shared" si="5"/>
        <v>0.92504397239886349</v>
      </c>
      <c r="Q14" s="733">
        <f t="shared" si="9"/>
        <v>22173</v>
      </c>
      <c r="R14" s="163">
        <f t="shared" si="10"/>
        <v>19408</v>
      </c>
      <c r="S14" s="187">
        <f t="shared" si="11"/>
        <v>0.87529878681279039</v>
      </c>
    </row>
    <row r="15" spans="1:19" x14ac:dyDescent="0.25">
      <c r="A15" s="292" t="s">
        <v>368</v>
      </c>
      <c r="B15" s="260">
        <f>B96</f>
        <v>140</v>
      </c>
      <c r="C15" s="172">
        <f>C96</f>
        <v>149</v>
      </c>
      <c r="D15" s="261">
        <f t="shared" ref="D15:D17" si="13">C15/$B15</f>
        <v>1.0642857142857143</v>
      </c>
      <c r="E15" s="172">
        <f>E96</f>
        <v>100</v>
      </c>
      <c r="F15" s="261">
        <f t="shared" ref="F15:F17" si="14">E15/$B15</f>
        <v>0.7142857142857143</v>
      </c>
      <c r="G15" s="172">
        <f>G96</f>
        <v>134</v>
      </c>
      <c r="H15" s="261">
        <f t="shared" ref="H15:H17" si="15">G15/$B15</f>
        <v>0.95714285714285718</v>
      </c>
      <c r="I15" s="867">
        <f t="shared" si="7"/>
        <v>383</v>
      </c>
      <c r="J15" s="262">
        <f t="shared" si="8"/>
        <v>0.91190476190476188</v>
      </c>
      <c r="K15" s="172">
        <f>K96</f>
        <v>120</v>
      </c>
      <c r="L15" s="261">
        <f t="shared" ref="L15:L17" si="16">K15/$B15</f>
        <v>0.8571428571428571</v>
      </c>
      <c r="M15" s="172">
        <f>M96</f>
        <v>0</v>
      </c>
      <c r="N15" s="261">
        <f t="shared" ref="N15:N17" si="17">M15/$B15</f>
        <v>0</v>
      </c>
      <c r="O15" s="172">
        <f>O96</f>
        <v>142</v>
      </c>
      <c r="P15" s="261">
        <f t="shared" ref="P15:P17" si="18">O15/$B15</f>
        <v>1.0142857142857142</v>
      </c>
      <c r="Q15" s="734">
        <f>B15*3</f>
        <v>420</v>
      </c>
      <c r="R15" s="201">
        <f t="shared" ref="R15:R17" si="19">SUM(K15,M15,O15)</f>
        <v>262</v>
      </c>
      <c r="S15" s="262">
        <f t="shared" si="11"/>
        <v>0.62380952380952381</v>
      </c>
    </row>
    <row r="16" spans="1:19" x14ac:dyDescent="0.25">
      <c r="A16" s="154" t="s">
        <v>369</v>
      </c>
      <c r="B16" s="238">
        <f>B153</f>
        <v>0</v>
      </c>
      <c r="C16" s="155">
        <f>C153</f>
        <v>0</v>
      </c>
      <c r="D16" s="176" t="e">
        <f t="shared" si="13"/>
        <v>#DIV/0!</v>
      </c>
      <c r="E16" s="155">
        <f>E153</f>
        <v>0</v>
      </c>
      <c r="F16" s="176" t="e">
        <f t="shared" si="14"/>
        <v>#DIV/0!</v>
      </c>
      <c r="G16" s="155">
        <f>G153</f>
        <v>0</v>
      </c>
      <c r="H16" s="176" t="e">
        <f t="shared" si="15"/>
        <v>#DIV/0!</v>
      </c>
      <c r="I16" s="865">
        <f t="shared" si="7"/>
        <v>0</v>
      </c>
      <c r="J16" s="177" t="e">
        <f t="shared" si="8"/>
        <v>#DIV/0!</v>
      </c>
      <c r="K16" s="155">
        <f>K153</f>
        <v>0</v>
      </c>
      <c r="L16" s="176" t="e">
        <f t="shared" si="16"/>
        <v>#DIV/0!</v>
      </c>
      <c r="M16" s="155">
        <f>M153</f>
        <v>0</v>
      </c>
      <c r="N16" s="176" t="e">
        <f t="shared" si="17"/>
        <v>#DIV/0!</v>
      </c>
      <c r="O16" s="155">
        <f>O153</f>
        <v>0</v>
      </c>
      <c r="P16" s="176" t="e">
        <f t="shared" si="18"/>
        <v>#DIV/0!</v>
      </c>
      <c r="Q16" s="732">
        <f t="shared" si="9"/>
        <v>0</v>
      </c>
      <c r="R16" s="157">
        <f t="shared" si="19"/>
        <v>0</v>
      </c>
      <c r="S16" s="177" t="e">
        <f t="shared" si="11"/>
        <v>#DIV/0!</v>
      </c>
    </row>
    <row r="17" spans="1:19" ht="15.75" thickBot="1" x14ac:dyDescent="0.3">
      <c r="A17" s="160" t="s">
        <v>370</v>
      </c>
      <c r="B17" s="239">
        <f>B155</f>
        <v>110</v>
      </c>
      <c r="C17" s="161">
        <f>C155</f>
        <v>133</v>
      </c>
      <c r="D17" s="186">
        <f t="shared" si="13"/>
        <v>1.209090909090909</v>
      </c>
      <c r="E17" s="161">
        <f>E155</f>
        <v>19</v>
      </c>
      <c r="F17" s="186">
        <f t="shared" si="14"/>
        <v>0.17272727272727273</v>
      </c>
      <c r="G17" s="161">
        <f>G155</f>
        <v>97</v>
      </c>
      <c r="H17" s="186">
        <f t="shared" si="15"/>
        <v>0.88181818181818183</v>
      </c>
      <c r="I17" s="866">
        <f t="shared" si="7"/>
        <v>249</v>
      </c>
      <c r="J17" s="187">
        <f t="shared" si="8"/>
        <v>0.75454545454545452</v>
      </c>
      <c r="K17" s="161">
        <f>K155</f>
        <v>120</v>
      </c>
      <c r="L17" s="186">
        <f t="shared" si="16"/>
        <v>1.0909090909090908</v>
      </c>
      <c r="M17" s="161">
        <f>M155</f>
        <v>64</v>
      </c>
      <c r="N17" s="186">
        <f t="shared" si="17"/>
        <v>0.58181818181818179</v>
      </c>
      <c r="O17" s="161">
        <f>O155</f>
        <v>0</v>
      </c>
      <c r="P17" s="186">
        <f t="shared" si="18"/>
        <v>0</v>
      </c>
      <c r="Q17" s="733">
        <f t="shared" si="9"/>
        <v>330</v>
      </c>
      <c r="R17" s="163">
        <f t="shared" si="19"/>
        <v>184</v>
      </c>
      <c r="S17" s="187">
        <f t="shared" si="11"/>
        <v>0.55757575757575761</v>
      </c>
    </row>
    <row r="18" spans="1:19" x14ac:dyDescent="0.25">
      <c r="A18" s="143"/>
    </row>
    <row r="19" spans="1:19" x14ac:dyDescent="0.25">
      <c r="A19" s="143"/>
    </row>
    <row r="20" spans="1:19" x14ac:dyDescent="0.25">
      <c r="A20" s="143"/>
    </row>
    <row r="21" spans="1:19" hidden="1" x14ac:dyDescent="0.25">
      <c r="A21" s="143"/>
    </row>
    <row r="22" spans="1:19" ht="15.75" hidden="1" x14ac:dyDescent="0.25">
      <c r="A22" s="1427" t="s">
        <v>274</v>
      </c>
      <c r="B22" s="1428"/>
      <c r="C22" s="1428"/>
      <c r="D22" s="1428"/>
      <c r="E22" s="1428"/>
      <c r="F22" s="1428"/>
      <c r="G22" s="1428"/>
      <c r="H22" s="1428"/>
      <c r="I22" s="1428"/>
      <c r="J22" s="1428"/>
      <c r="K22" s="1428"/>
      <c r="L22" s="1428"/>
      <c r="M22" s="1428"/>
      <c r="N22" s="1428"/>
      <c r="O22" s="1428"/>
      <c r="P22" s="1428"/>
      <c r="Q22" s="1428"/>
      <c r="R22" s="1428"/>
      <c r="S22" s="1428"/>
    </row>
    <row r="23" spans="1:19" ht="34.5" hidden="1" thickBot="1" x14ac:dyDescent="0.3">
      <c r="A23" s="144" t="s">
        <v>14</v>
      </c>
      <c r="B23" s="233" t="s">
        <v>15</v>
      </c>
      <c r="C23" s="346" t="s">
        <v>2</v>
      </c>
      <c r="D23" s="347" t="s">
        <v>1</v>
      </c>
      <c r="E23" s="346" t="s">
        <v>3</v>
      </c>
      <c r="F23" s="347" t="s">
        <v>1</v>
      </c>
      <c r="G23" s="346" t="s">
        <v>4</v>
      </c>
      <c r="H23" s="347" t="s">
        <v>1</v>
      </c>
      <c r="I23" s="149" t="s">
        <v>206</v>
      </c>
      <c r="J23" s="150" t="s">
        <v>205</v>
      </c>
      <c r="K23" s="346" t="s">
        <v>5</v>
      </c>
      <c r="L23" s="347" t="s">
        <v>1</v>
      </c>
      <c r="M23" s="348" t="s">
        <v>203</v>
      </c>
      <c r="N23" s="349" t="s">
        <v>1</v>
      </c>
      <c r="O23" s="348" t="s">
        <v>204</v>
      </c>
      <c r="P23" s="349" t="s">
        <v>1</v>
      </c>
      <c r="Q23" s="730" t="s">
        <v>371</v>
      </c>
      <c r="R23" s="149" t="s">
        <v>206</v>
      </c>
      <c r="S23" s="150" t="s">
        <v>205</v>
      </c>
    </row>
    <row r="24" spans="1:19" ht="15.75" hidden="1" thickTop="1" x14ac:dyDescent="0.25">
      <c r="A24" s="151" t="s">
        <v>27</v>
      </c>
      <c r="B24" s="235">
        <f>'Pque N Mundo I'!B7</f>
        <v>6000</v>
      </c>
      <c r="C24" s="152">
        <f>'Pque N Mundo I'!G7</f>
        <v>6300</v>
      </c>
      <c r="D24" s="174">
        <f>C24/$B24</f>
        <v>1.05</v>
      </c>
      <c r="E24" s="152">
        <f>'Pque N Mundo I'!I7</f>
        <v>6048</v>
      </c>
      <c r="F24" s="174">
        <f t="shared" ref="F24:F33" si="20">E24/$B24</f>
        <v>1.008</v>
      </c>
      <c r="G24" s="152">
        <f>'Pque N Mundo I'!K7</f>
        <v>6215</v>
      </c>
      <c r="H24" s="236">
        <f t="shared" ref="H24:L33" si="21">G24/$B24</f>
        <v>1.0358333333333334</v>
      </c>
      <c r="I24" s="101">
        <f t="shared" ref="I24:I33" si="22">SUM(C24,E24,G24)</f>
        <v>18563</v>
      </c>
      <c r="J24" s="237">
        <f t="shared" ref="J24:J33" si="23">((I24/Q24))</f>
        <v>1.0312777777777777</v>
      </c>
      <c r="K24" s="152">
        <f>'Pque N Mundo I'!O7</f>
        <v>5784</v>
      </c>
      <c r="L24" s="236">
        <f t="shared" si="21"/>
        <v>0.96399999999999997</v>
      </c>
      <c r="M24" s="152">
        <f>'Pque N Mundo I'!Q7</f>
        <v>6109</v>
      </c>
      <c r="N24" s="236">
        <f t="shared" ref="N24:N33" si="24">M24/$B24</f>
        <v>1.0181666666666667</v>
      </c>
      <c r="O24" s="152">
        <f>'Pque N Mundo I'!S7</f>
        <v>5045</v>
      </c>
      <c r="P24" s="236">
        <f t="shared" ref="P24:P33" si="25">O24/$B24</f>
        <v>0.84083333333333332</v>
      </c>
      <c r="Q24" s="868">
        <f t="shared" ref="Q24:Q32" si="26">B24*3</f>
        <v>18000</v>
      </c>
      <c r="R24" s="101">
        <f t="shared" ref="R24:R33" si="27">SUM(K24,M24,O24)</f>
        <v>16938</v>
      </c>
      <c r="S24" s="237">
        <f t="shared" ref="S24:S33" si="28">R24/($B24*3)</f>
        <v>0.94099999999999995</v>
      </c>
    </row>
    <row r="25" spans="1:19" hidden="1" x14ac:dyDescent="0.25">
      <c r="A25" s="154" t="s">
        <v>28</v>
      </c>
      <c r="B25" s="238">
        <f>'Pque N Mundo I'!B8</f>
        <v>2080</v>
      </c>
      <c r="C25" s="155">
        <f>'Pque N Mundo I'!G8</f>
        <v>1540</v>
      </c>
      <c r="D25" s="176">
        <f t="shared" ref="D25:D32" si="29">C25/$B25</f>
        <v>0.74038461538461542</v>
      </c>
      <c r="E25" s="155">
        <f>'Pque N Mundo I'!I8</f>
        <v>1493</v>
      </c>
      <c r="F25" s="176">
        <f t="shared" si="20"/>
        <v>0.71778846153846154</v>
      </c>
      <c r="G25" s="155">
        <f>'Pque N Mundo I'!K8</f>
        <v>1929</v>
      </c>
      <c r="H25" s="176">
        <f t="shared" si="21"/>
        <v>0.92740384615384619</v>
      </c>
      <c r="I25" s="157">
        <f t="shared" si="22"/>
        <v>4962</v>
      </c>
      <c r="J25" s="177">
        <f t="shared" si="23"/>
        <v>0.79519230769230764</v>
      </c>
      <c r="K25" s="155">
        <f>'Pque N Mundo I'!O8</f>
        <v>1625</v>
      </c>
      <c r="L25" s="176">
        <f t="shared" si="21"/>
        <v>0.78125</v>
      </c>
      <c r="M25" s="155">
        <f>'Pque N Mundo I'!Q8</f>
        <v>2303</v>
      </c>
      <c r="N25" s="176">
        <f t="shared" si="24"/>
        <v>1.1072115384615384</v>
      </c>
      <c r="O25" s="155">
        <f>'Pque N Mundo I'!S8</f>
        <v>2037</v>
      </c>
      <c r="P25" s="176">
        <f t="shared" si="25"/>
        <v>0.97932692307692304</v>
      </c>
      <c r="Q25" s="869">
        <f t="shared" si="26"/>
        <v>6240</v>
      </c>
      <c r="R25" s="157">
        <f t="shared" si="27"/>
        <v>5965</v>
      </c>
      <c r="S25" s="177">
        <f t="shared" ref="S25:S31" si="30">R25/($B25*3)</f>
        <v>0.95592948717948723</v>
      </c>
    </row>
    <row r="26" spans="1:19" hidden="1" x14ac:dyDescent="0.25">
      <c r="A26" s="154" t="s">
        <v>29</v>
      </c>
      <c r="B26" s="238">
        <f>'Pque N Mundo I'!B9</f>
        <v>780</v>
      </c>
      <c r="C26" s="155">
        <f>'Pque N Mundo I'!G9</f>
        <v>828</v>
      </c>
      <c r="D26" s="176">
        <f t="shared" si="29"/>
        <v>1.0615384615384615</v>
      </c>
      <c r="E26" s="155">
        <f>'Pque N Mundo I'!I9</f>
        <v>667</v>
      </c>
      <c r="F26" s="176">
        <f t="shared" si="20"/>
        <v>0.85512820512820509</v>
      </c>
      <c r="G26" s="155">
        <f>'Pque N Mundo I'!K9</f>
        <v>949</v>
      </c>
      <c r="H26" s="176">
        <f t="shared" si="21"/>
        <v>1.2166666666666666</v>
      </c>
      <c r="I26" s="157">
        <f t="shared" si="22"/>
        <v>2444</v>
      </c>
      <c r="J26" s="177">
        <f t="shared" si="23"/>
        <v>1.0444444444444445</v>
      </c>
      <c r="K26" s="155">
        <f>'Pque N Mundo I'!O9</f>
        <v>873</v>
      </c>
      <c r="L26" s="176">
        <f t="shared" si="21"/>
        <v>1.1192307692307693</v>
      </c>
      <c r="M26" s="155">
        <f>'Pque N Mundo I'!Q9</f>
        <v>898</v>
      </c>
      <c r="N26" s="176">
        <f t="shared" si="24"/>
        <v>1.1512820512820512</v>
      </c>
      <c r="O26" s="155">
        <f>'Pque N Mundo I'!S9</f>
        <v>1229</v>
      </c>
      <c r="P26" s="176">
        <f t="shared" si="25"/>
        <v>1.5756410256410256</v>
      </c>
      <c r="Q26" s="869">
        <f t="shared" si="26"/>
        <v>2340</v>
      </c>
      <c r="R26" s="157">
        <f t="shared" si="27"/>
        <v>3000</v>
      </c>
      <c r="S26" s="177">
        <f t="shared" si="30"/>
        <v>1.2820512820512822</v>
      </c>
    </row>
    <row r="27" spans="1:19" hidden="1" x14ac:dyDescent="0.25">
      <c r="A27" s="154" t="s">
        <v>8</v>
      </c>
      <c r="B27" s="238">
        <f>'Pque N Mundo I'!B10</f>
        <v>816</v>
      </c>
      <c r="C27" s="155">
        <f>'Pque N Mundo I'!G10</f>
        <v>991</v>
      </c>
      <c r="D27" s="176">
        <f t="shared" si="29"/>
        <v>1.2144607843137254</v>
      </c>
      <c r="E27" s="155">
        <f>'Pque N Mundo I'!I10</f>
        <v>812</v>
      </c>
      <c r="F27" s="176">
        <f t="shared" si="20"/>
        <v>0.99509803921568629</v>
      </c>
      <c r="G27" s="155">
        <f>'Pque N Mundo I'!K10</f>
        <v>1005</v>
      </c>
      <c r="H27" s="176">
        <f t="shared" si="21"/>
        <v>1.2316176470588236</v>
      </c>
      <c r="I27" s="157">
        <f t="shared" si="22"/>
        <v>2808</v>
      </c>
      <c r="J27" s="177">
        <f t="shared" si="23"/>
        <v>1.1470588235294117</v>
      </c>
      <c r="K27" s="155">
        <f>'Pque N Mundo I'!O10</f>
        <v>916</v>
      </c>
      <c r="L27" s="176">
        <f t="shared" si="21"/>
        <v>1.1225490196078431</v>
      </c>
      <c r="M27" s="155">
        <f>'Pque N Mundo I'!Q10</f>
        <v>778</v>
      </c>
      <c r="N27" s="176">
        <f t="shared" si="24"/>
        <v>0.95343137254901966</v>
      </c>
      <c r="O27" s="155">
        <f>'Pque N Mundo I'!S10</f>
        <v>729</v>
      </c>
      <c r="P27" s="176">
        <f t="shared" si="25"/>
        <v>0.89338235294117652</v>
      </c>
      <c r="Q27" s="869">
        <f t="shared" si="26"/>
        <v>2448</v>
      </c>
      <c r="R27" s="157">
        <f t="shared" si="27"/>
        <v>2423</v>
      </c>
      <c r="S27" s="177">
        <f t="shared" si="30"/>
        <v>0.98978758169934644</v>
      </c>
    </row>
    <row r="28" spans="1:19" hidden="1" x14ac:dyDescent="0.25">
      <c r="A28" s="154" t="s">
        <v>9</v>
      </c>
      <c r="B28" s="238">
        <f>'Pque N Mundo I'!B11</f>
        <v>2616</v>
      </c>
      <c r="C28" s="155">
        <f>'Pque N Mundo I'!G11</f>
        <v>3270</v>
      </c>
      <c r="D28" s="176">
        <f t="shared" si="29"/>
        <v>1.25</v>
      </c>
      <c r="E28" s="155">
        <f>'Pque N Mundo I'!I11</f>
        <v>2471</v>
      </c>
      <c r="F28" s="176">
        <f t="shared" si="20"/>
        <v>0.94457186544342508</v>
      </c>
      <c r="G28" s="155">
        <f>'Pque N Mundo I'!K11</f>
        <v>3330</v>
      </c>
      <c r="H28" s="176">
        <f t="shared" si="21"/>
        <v>1.2729357798165137</v>
      </c>
      <c r="I28" s="157">
        <f t="shared" si="22"/>
        <v>9071</v>
      </c>
      <c r="J28" s="177">
        <f t="shared" si="23"/>
        <v>1.155835881753313</v>
      </c>
      <c r="K28" s="155">
        <f>'Pque N Mundo I'!O11</f>
        <v>3306</v>
      </c>
      <c r="L28" s="176">
        <f t="shared" si="21"/>
        <v>1.2637614678899083</v>
      </c>
      <c r="M28" s="155">
        <f>'Pque N Mundo I'!Q11</f>
        <v>2544</v>
      </c>
      <c r="N28" s="176">
        <f t="shared" si="24"/>
        <v>0.97247706422018354</v>
      </c>
      <c r="O28" s="155">
        <f>'Pque N Mundo I'!S11</f>
        <v>2018</v>
      </c>
      <c r="P28" s="176">
        <f t="shared" si="25"/>
        <v>0.7714067278287462</v>
      </c>
      <c r="Q28" s="869">
        <f t="shared" si="26"/>
        <v>7848</v>
      </c>
      <c r="R28" s="157">
        <f t="shared" si="27"/>
        <v>7868</v>
      </c>
      <c r="S28" s="177">
        <f t="shared" si="30"/>
        <v>1.0025484199796126</v>
      </c>
    </row>
    <row r="29" spans="1:19" hidden="1" x14ac:dyDescent="0.25">
      <c r="A29" s="154" t="s">
        <v>10</v>
      </c>
      <c r="B29" s="238">
        <f>'Pque N Mundo I'!B12</f>
        <v>526</v>
      </c>
      <c r="C29" s="155">
        <f>'Pque N Mundo I'!G12</f>
        <v>535</v>
      </c>
      <c r="D29" s="176">
        <f t="shared" si="29"/>
        <v>1.0171102661596958</v>
      </c>
      <c r="E29" s="155">
        <f>'Pque N Mundo I'!I12</f>
        <v>426</v>
      </c>
      <c r="F29" s="176">
        <f t="shared" si="20"/>
        <v>0.8098859315589354</v>
      </c>
      <c r="G29" s="155">
        <f>'Pque N Mundo I'!K12</f>
        <v>506</v>
      </c>
      <c r="H29" s="176">
        <f t="shared" si="21"/>
        <v>0.96197718631178708</v>
      </c>
      <c r="I29" s="157">
        <f t="shared" si="22"/>
        <v>1467</v>
      </c>
      <c r="J29" s="177">
        <f t="shared" si="23"/>
        <v>0.92965779467680609</v>
      </c>
      <c r="K29" s="155">
        <f>'Pque N Mundo I'!O12</f>
        <v>403</v>
      </c>
      <c r="L29" s="176">
        <f t="shared" si="21"/>
        <v>0.76615969581749055</v>
      </c>
      <c r="M29" s="155">
        <f>'Pque N Mundo I'!Q12</f>
        <v>511</v>
      </c>
      <c r="N29" s="176">
        <f t="shared" si="24"/>
        <v>0.97148288973384034</v>
      </c>
      <c r="O29" s="155">
        <f>'Pque N Mundo I'!S12</f>
        <v>601</v>
      </c>
      <c r="P29" s="176">
        <f t="shared" si="25"/>
        <v>1.1425855513307985</v>
      </c>
      <c r="Q29" s="869">
        <f t="shared" si="26"/>
        <v>1578</v>
      </c>
      <c r="R29" s="157">
        <f t="shared" si="27"/>
        <v>1515</v>
      </c>
      <c r="S29" s="177">
        <f t="shared" si="30"/>
        <v>0.96007604562737647</v>
      </c>
    </row>
    <row r="30" spans="1:19" hidden="1" x14ac:dyDescent="0.25">
      <c r="A30" s="154" t="s">
        <v>42</v>
      </c>
      <c r="B30" s="238">
        <f>'Pque N Mundo I'!B13</f>
        <v>526</v>
      </c>
      <c r="C30" s="155">
        <f>'Pque N Mundo I'!G13</f>
        <v>417</v>
      </c>
      <c r="D30" s="176">
        <f t="shared" si="29"/>
        <v>0.79277566539923949</v>
      </c>
      <c r="E30" s="155">
        <f>'Pque N Mundo I'!I13</f>
        <v>302</v>
      </c>
      <c r="F30" s="176">
        <f t="shared" si="20"/>
        <v>0.57414448669201523</v>
      </c>
      <c r="G30" s="155">
        <f>'Pque N Mundo I'!K13</f>
        <v>434</v>
      </c>
      <c r="H30" s="176">
        <f t="shared" si="21"/>
        <v>0.82509505703422048</v>
      </c>
      <c r="I30" s="157">
        <f t="shared" si="22"/>
        <v>1153</v>
      </c>
      <c r="J30" s="177">
        <f t="shared" si="23"/>
        <v>0.73067173637515848</v>
      </c>
      <c r="K30" s="155">
        <f>'Pque N Mundo I'!O13</f>
        <v>396</v>
      </c>
      <c r="L30" s="176">
        <f t="shared" si="21"/>
        <v>0.75285171102661597</v>
      </c>
      <c r="M30" s="155">
        <f>'Pque N Mundo I'!Q13</f>
        <v>235</v>
      </c>
      <c r="N30" s="176">
        <f t="shared" si="24"/>
        <v>0.44676806083650189</v>
      </c>
      <c r="O30" s="155">
        <f>'Pque N Mundo I'!S13</f>
        <v>423</v>
      </c>
      <c r="P30" s="176">
        <f t="shared" si="25"/>
        <v>0.80418250950570347</v>
      </c>
      <c r="Q30" s="869">
        <f t="shared" si="26"/>
        <v>1578</v>
      </c>
      <c r="R30" s="157">
        <f t="shared" si="27"/>
        <v>1054</v>
      </c>
      <c r="S30" s="177">
        <f t="shared" si="30"/>
        <v>0.66793409378960711</v>
      </c>
    </row>
    <row r="31" spans="1:19" hidden="1" x14ac:dyDescent="0.25">
      <c r="A31" s="154" t="s">
        <v>12</v>
      </c>
      <c r="B31" s="238">
        <f>'Pque N Mundo I'!B14</f>
        <v>250</v>
      </c>
      <c r="C31" s="155">
        <f>'Pque N Mundo I'!G14</f>
        <v>337</v>
      </c>
      <c r="D31" s="176">
        <f t="shared" si="29"/>
        <v>1.3480000000000001</v>
      </c>
      <c r="E31" s="155">
        <f>'Pque N Mundo I'!I14</f>
        <v>266</v>
      </c>
      <c r="F31" s="176">
        <f t="shared" si="20"/>
        <v>1.0640000000000001</v>
      </c>
      <c r="G31" s="155">
        <f>'Pque N Mundo I'!K14</f>
        <v>357</v>
      </c>
      <c r="H31" s="176">
        <f t="shared" si="21"/>
        <v>1.4279999999999999</v>
      </c>
      <c r="I31" s="157">
        <f t="shared" si="22"/>
        <v>960</v>
      </c>
      <c r="J31" s="177">
        <f t="shared" si="23"/>
        <v>1.28</v>
      </c>
      <c r="K31" s="155">
        <f>'Pque N Mundo I'!O14</f>
        <v>189</v>
      </c>
      <c r="L31" s="176">
        <f t="shared" si="21"/>
        <v>0.75600000000000001</v>
      </c>
      <c r="M31" s="155">
        <f>'Pque N Mundo I'!Q14</f>
        <v>319</v>
      </c>
      <c r="N31" s="176">
        <f t="shared" si="24"/>
        <v>1.276</v>
      </c>
      <c r="O31" s="155">
        <f>'Pque N Mundo I'!S14</f>
        <v>328</v>
      </c>
      <c r="P31" s="176">
        <f t="shared" si="25"/>
        <v>1.3120000000000001</v>
      </c>
      <c r="Q31" s="869">
        <f t="shared" si="26"/>
        <v>750</v>
      </c>
      <c r="R31" s="157">
        <f t="shared" si="27"/>
        <v>836</v>
      </c>
      <c r="S31" s="177">
        <f t="shared" si="30"/>
        <v>1.1146666666666667</v>
      </c>
    </row>
    <row r="32" spans="1:19" ht="15.75" hidden="1" thickBot="1" x14ac:dyDescent="0.3">
      <c r="A32" s="160" t="s">
        <v>13</v>
      </c>
      <c r="B32" s="239">
        <f>'Pque N Mundo I'!B15</f>
        <v>526</v>
      </c>
      <c r="C32" s="161">
        <f>'Pque N Mundo I'!G15</f>
        <v>639</v>
      </c>
      <c r="D32" s="186">
        <f t="shared" si="29"/>
        <v>1.2148288973384029</v>
      </c>
      <c r="E32" s="161">
        <f>'Pque N Mundo I'!I15</f>
        <v>426</v>
      </c>
      <c r="F32" s="186">
        <f t="shared" si="20"/>
        <v>0.8098859315589354</v>
      </c>
      <c r="G32" s="161">
        <f>'Pque N Mundo I'!K15</f>
        <v>415</v>
      </c>
      <c r="H32" s="186">
        <f t="shared" si="21"/>
        <v>0.78897338403041828</v>
      </c>
      <c r="I32" s="163">
        <f t="shared" si="22"/>
        <v>1480</v>
      </c>
      <c r="J32" s="187">
        <f t="shared" si="23"/>
        <v>0.93789607097591887</v>
      </c>
      <c r="K32" s="161">
        <f>'Pque N Mundo I'!O15</f>
        <v>464</v>
      </c>
      <c r="L32" s="186">
        <f t="shared" si="21"/>
        <v>0.88212927756653992</v>
      </c>
      <c r="M32" s="161">
        <f>'Pque N Mundo I'!Q15</f>
        <v>473</v>
      </c>
      <c r="N32" s="186">
        <f t="shared" si="24"/>
        <v>0.89923954372623571</v>
      </c>
      <c r="O32" s="161">
        <f>'Pque N Mundo I'!S15</f>
        <v>489</v>
      </c>
      <c r="P32" s="186">
        <f t="shared" si="25"/>
        <v>0.92965779467680609</v>
      </c>
      <c r="Q32" s="870">
        <f t="shared" si="26"/>
        <v>1578</v>
      </c>
      <c r="R32" s="163">
        <f t="shared" si="27"/>
        <v>1426</v>
      </c>
      <c r="S32" s="187">
        <f t="shared" si="28"/>
        <v>0.90367553865652728</v>
      </c>
    </row>
    <row r="33" spans="1:19" ht="15.75" hidden="1" thickBot="1" x14ac:dyDescent="0.3">
      <c r="A33" s="164" t="s">
        <v>7</v>
      </c>
      <c r="B33" s="722">
        <f>SUM(B24:B32)</f>
        <v>14120</v>
      </c>
      <c r="C33" s="166">
        <f>SUM(C24:C32)</f>
        <v>14857</v>
      </c>
      <c r="D33" s="723">
        <f>C33/$B33</f>
        <v>1.0521954674220964</v>
      </c>
      <c r="E33" s="166">
        <f>SUM(E24:E32)</f>
        <v>12911</v>
      </c>
      <c r="F33" s="723">
        <f t="shared" si="20"/>
        <v>0.91437677053824362</v>
      </c>
      <c r="G33" s="166">
        <f>SUM(G24:G32)</f>
        <v>15140</v>
      </c>
      <c r="H33" s="723">
        <f t="shared" si="21"/>
        <v>1.0722379603399435</v>
      </c>
      <c r="I33" s="106">
        <f t="shared" si="22"/>
        <v>42908</v>
      </c>
      <c r="J33" s="851">
        <f t="shared" si="23"/>
        <v>1.0129367327667611</v>
      </c>
      <c r="K33" s="166">
        <f>SUM(K24:K32)</f>
        <v>13956</v>
      </c>
      <c r="L33" s="723">
        <f t="shared" si="21"/>
        <v>0.98838526912181301</v>
      </c>
      <c r="M33" s="166">
        <f t="shared" ref="M33" si="31">SUM(M24:M32)</f>
        <v>14170</v>
      </c>
      <c r="N33" s="723">
        <f t="shared" si="24"/>
        <v>1.0035410764872521</v>
      </c>
      <c r="O33" s="166">
        <f t="shared" ref="O33" si="32">SUM(O24:O32)</f>
        <v>12899</v>
      </c>
      <c r="P33" s="723">
        <f t="shared" si="25"/>
        <v>0.91352691218130311</v>
      </c>
      <c r="Q33" s="871">
        <f t="shared" ref="Q33" si="33">B33*3</f>
        <v>42360</v>
      </c>
      <c r="R33" s="106">
        <f t="shared" si="27"/>
        <v>41025</v>
      </c>
      <c r="S33" s="720">
        <f t="shared" si="28"/>
        <v>0.96848441926345608</v>
      </c>
    </row>
    <row r="34" spans="1:19" hidden="1" x14ac:dyDescent="0.25"/>
    <row r="35" spans="1:19" ht="15.75" hidden="1" x14ac:dyDescent="0.25">
      <c r="A35" s="1427" t="s">
        <v>276</v>
      </c>
      <c r="B35" s="1428"/>
      <c r="C35" s="1428"/>
      <c r="D35" s="1428"/>
      <c r="E35" s="1428"/>
      <c r="F35" s="1428"/>
      <c r="G35" s="1428"/>
      <c r="H35" s="1428"/>
      <c r="I35" s="1428"/>
      <c r="J35" s="1428"/>
      <c r="K35" s="1428"/>
      <c r="L35" s="1428"/>
      <c r="M35" s="1428"/>
      <c r="N35" s="1428"/>
      <c r="O35" s="1428"/>
      <c r="P35" s="1428"/>
      <c r="Q35" s="1428"/>
      <c r="R35" s="1428"/>
      <c r="S35" s="1428"/>
    </row>
    <row r="36" spans="1:19" ht="34.5" hidden="1" thickBot="1" x14ac:dyDescent="0.3">
      <c r="A36" s="144" t="s">
        <v>14</v>
      </c>
      <c r="B36" s="233" t="s">
        <v>15</v>
      </c>
      <c r="C36" s="346" t="s">
        <v>2</v>
      </c>
      <c r="D36" s="347" t="s">
        <v>1</v>
      </c>
      <c r="E36" s="346" t="s">
        <v>3</v>
      </c>
      <c r="F36" s="347" t="s">
        <v>1</v>
      </c>
      <c r="G36" s="346" t="s">
        <v>4</v>
      </c>
      <c r="H36" s="347" t="s">
        <v>1</v>
      </c>
      <c r="I36" s="149" t="s">
        <v>206</v>
      </c>
      <c r="J36" s="150" t="s">
        <v>205</v>
      </c>
      <c r="K36" s="346" t="s">
        <v>5</v>
      </c>
      <c r="L36" s="347" t="s">
        <v>1</v>
      </c>
      <c r="M36" s="348" t="s">
        <v>203</v>
      </c>
      <c r="N36" s="349" t="s">
        <v>1</v>
      </c>
      <c r="O36" s="348" t="s">
        <v>204</v>
      </c>
      <c r="P36" s="349" t="s">
        <v>1</v>
      </c>
      <c r="Q36" s="730" t="s">
        <v>371</v>
      </c>
      <c r="R36" s="149" t="s">
        <v>206</v>
      </c>
      <c r="S36" s="150" t="s">
        <v>205</v>
      </c>
    </row>
    <row r="37" spans="1:19" ht="15.75" hidden="1" thickTop="1" x14ac:dyDescent="0.25">
      <c r="A37" s="151" t="s">
        <v>27</v>
      </c>
      <c r="B37" s="235">
        <f>'Pque N Mundo II'!B7</f>
        <v>4800</v>
      </c>
      <c r="C37" s="152">
        <f>'Pque N Mundo II'!G7</f>
        <v>4578</v>
      </c>
      <c r="D37" s="174">
        <f t="shared" ref="D37:D47" si="34">C37/$B37</f>
        <v>0.95374999999999999</v>
      </c>
      <c r="E37" s="152">
        <f>'Pque N Mundo II'!I7</f>
        <v>4236</v>
      </c>
      <c r="F37" s="174">
        <f t="shared" ref="F37:F47" si="35">E37/$B37</f>
        <v>0.88249999999999995</v>
      </c>
      <c r="G37" s="152">
        <f>'Pque N Mundo II'!K7</f>
        <v>4936</v>
      </c>
      <c r="H37" s="174">
        <f t="shared" ref="H37:L47" si="36">G37/$B37</f>
        <v>1.0283333333333333</v>
      </c>
      <c r="I37" s="101">
        <f t="shared" ref="I37:I47" si="37">SUM(C37,E37,G37)</f>
        <v>13750</v>
      </c>
      <c r="J37" s="175">
        <f t="shared" ref="J37:J47" si="38">((I37/Q37))</f>
        <v>0.95486111111111116</v>
      </c>
      <c r="K37" s="152">
        <f>'Pque N Mundo II'!O7</f>
        <v>4477</v>
      </c>
      <c r="L37" s="174">
        <f t="shared" si="36"/>
        <v>0.93270833333333336</v>
      </c>
      <c r="M37" s="152">
        <f>'Pque N Mundo II'!Q7</f>
        <v>4400</v>
      </c>
      <c r="N37" s="174">
        <f t="shared" ref="N37:N47" si="39">M37/$B37</f>
        <v>0.91666666666666663</v>
      </c>
      <c r="O37" s="152">
        <f>'Pque N Mundo II'!S7</f>
        <v>4649</v>
      </c>
      <c r="P37" s="174">
        <f t="shared" ref="P37:P47" si="40">O37/$B37</f>
        <v>0.96854166666666663</v>
      </c>
      <c r="Q37" s="868">
        <f t="shared" ref="Q37:Q47" si="41">B37*3</f>
        <v>14400</v>
      </c>
      <c r="R37" s="101">
        <f t="shared" ref="R37:R45" si="42">SUM(K37,M37,O37)</f>
        <v>13526</v>
      </c>
      <c r="S37" s="175">
        <f t="shared" ref="S37:S46" si="43">R37/($B37*3)</f>
        <v>0.9393055555555555</v>
      </c>
    </row>
    <row r="38" spans="1:19" hidden="1" x14ac:dyDescent="0.25">
      <c r="A38" s="154" t="s">
        <v>28</v>
      </c>
      <c r="B38" s="238">
        <f>'Pque N Mundo II'!B8</f>
        <v>1664</v>
      </c>
      <c r="C38" s="155">
        <f>'Pque N Mundo II'!G8</f>
        <v>993</v>
      </c>
      <c r="D38" s="176">
        <f t="shared" si="34"/>
        <v>0.59675480769230771</v>
      </c>
      <c r="E38" s="155">
        <f>'Pque N Mundo II'!I8</f>
        <v>951</v>
      </c>
      <c r="F38" s="176">
        <f t="shared" si="35"/>
        <v>0.57151442307692313</v>
      </c>
      <c r="G38" s="155">
        <f>'Pque N Mundo II'!K8</f>
        <v>1553</v>
      </c>
      <c r="H38" s="176">
        <f t="shared" si="36"/>
        <v>0.93329326923076927</v>
      </c>
      <c r="I38" s="157">
        <f t="shared" si="37"/>
        <v>3497</v>
      </c>
      <c r="J38" s="177">
        <f t="shared" si="38"/>
        <v>0.70052083333333337</v>
      </c>
      <c r="K38" s="155">
        <f>'Pque N Mundo II'!O8</f>
        <v>1259</v>
      </c>
      <c r="L38" s="176">
        <f t="shared" si="36"/>
        <v>0.75661057692307687</v>
      </c>
      <c r="M38" s="155">
        <f>'Pque N Mundo II'!Q8</f>
        <v>1230</v>
      </c>
      <c r="N38" s="176">
        <f t="shared" si="39"/>
        <v>0.73918269230769229</v>
      </c>
      <c r="O38" s="155">
        <f>'Pque N Mundo II'!S8</f>
        <v>1345</v>
      </c>
      <c r="P38" s="176">
        <f t="shared" si="40"/>
        <v>0.80829326923076927</v>
      </c>
      <c r="Q38" s="869">
        <f t="shared" si="41"/>
        <v>4992</v>
      </c>
      <c r="R38" s="157">
        <f t="shared" si="42"/>
        <v>3834</v>
      </c>
      <c r="S38" s="177">
        <f t="shared" si="43"/>
        <v>0.76802884615384615</v>
      </c>
    </row>
    <row r="39" spans="1:19" hidden="1" x14ac:dyDescent="0.25">
      <c r="A39" s="154" t="s">
        <v>29</v>
      </c>
      <c r="B39" s="238">
        <f>'Pque N Mundo II'!B9</f>
        <v>624</v>
      </c>
      <c r="C39" s="155">
        <f>'Pque N Mundo II'!G9</f>
        <v>810</v>
      </c>
      <c r="D39" s="176">
        <f t="shared" si="34"/>
        <v>1.2980769230769231</v>
      </c>
      <c r="E39" s="155">
        <f>'Pque N Mundo II'!I9</f>
        <v>629</v>
      </c>
      <c r="F39" s="176">
        <f t="shared" si="35"/>
        <v>1.0080128205128205</v>
      </c>
      <c r="G39" s="155">
        <f>'Pque N Mundo II'!K9</f>
        <v>676</v>
      </c>
      <c r="H39" s="176">
        <f t="shared" si="36"/>
        <v>1.0833333333333333</v>
      </c>
      <c r="I39" s="157">
        <f t="shared" si="37"/>
        <v>2115</v>
      </c>
      <c r="J39" s="177">
        <f t="shared" si="38"/>
        <v>1.1298076923076923</v>
      </c>
      <c r="K39" s="155">
        <f>'Pque N Mundo II'!O9</f>
        <v>535</v>
      </c>
      <c r="L39" s="176">
        <f t="shared" si="36"/>
        <v>0.85737179487179482</v>
      </c>
      <c r="M39" s="155">
        <f>'Pque N Mundo II'!Q9</f>
        <v>546</v>
      </c>
      <c r="N39" s="176">
        <f t="shared" si="39"/>
        <v>0.875</v>
      </c>
      <c r="O39" s="155">
        <f>'Pque N Mundo II'!S9</f>
        <v>773</v>
      </c>
      <c r="P39" s="176">
        <f t="shared" si="40"/>
        <v>1.2387820512820513</v>
      </c>
      <c r="Q39" s="869">
        <f t="shared" si="41"/>
        <v>1872</v>
      </c>
      <c r="R39" s="157">
        <f t="shared" si="42"/>
        <v>1854</v>
      </c>
      <c r="S39" s="177">
        <f t="shared" si="43"/>
        <v>0.99038461538461542</v>
      </c>
    </row>
    <row r="40" spans="1:19" hidden="1" x14ac:dyDescent="0.25">
      <c r="A40" s="154" t="s">
        <v>30</v>
      </c>
      <c r="B40" s="238">
        <f>'Pque N Mundo II'!B10</f>
        <v>384</v>
      </c>
      <c r="C40" s="155">
        <f>'Pque N Mundo II'!G10</f>
        <v>435</v>
      </c>
      <c r="D40" s="176">
        <f t="shared" si="34"/>
        <v>1.1328125</v>
      </c>
      <c r="E40" s="155">
        <f>'Pque N Mundo II'!I10</f>
        <v>480</v>
      </c>
      <c r="F40" s="176">
        <f t="shared" si="35"/>
        <v>1.25</v>
      </c>
      <c r="G40" s="155">
        <f>'Pque N Mundo II'!K10</f>
        <v>521</v>
      </c>
      <c r="H40" s="176">
        <f t="shared" si="36"/>
        <v>1.3567708333333333</v>
      </c>
      <c r="I40" s="157">
        <f t="shared" si="37"/>
        <v>1436</v>
      </c>
      <c r="J40" s="177">
        <f t="shared" si="38"/>
        <v>1.2465277777777777</v>
      </c>
      <c r="K40" s="155">
        <f>'Pque N Mundo II'!O10</f>
        <v>450</v>
      </c>
      <c r="L40" s="176">
        <f t="shared" si="36"/>
        <v>1.171875</v>
      </c>
      <c r="M40" s="155">
        <f>'Pque N Mundo II'!Q10</f>
        <v>334</v>
      </c>
      <c r="N40" s="176">
        <f t="shared" si="39"/>
        <v>0.86979166666666663</v>
      </c>
      <c r="O40" s="155">
        <f>'Pque N Mundo II'!S10</f>
        <v>472</v>
      </c>
      <c r="P40" s="176">
        <f t="shared" si="40"/>
        <v>1.2291666666666667</v>
      </c>
      <c r="Q40" s="869">
        <f t="shared" si="41"/>
        <v>1152</v>
      </c>
      <c r="R40" s="157">
        <f t="shared" si="42"/>
        <v>1256</v>
      </c>
      <c r="S40" s="177">
        <f t="shared" si="43"/>
        <v>1.0902777777777777</v>
      </c>
    </row>
    <row r="41" spans="1:19" hidden="1" x14ac:dyDescent="0.25">
      <c r="A41" s="154" t="s">
        <v>31</v>
      </c>
      <c r="B41" s="238">
        <f>'Pque N Mundo II'!B11</f>
        <v>1344</v>
      </c>
      <c r="C41" s="155">
        <f>'Pque N Mundo II'!G11</f>
        <v>1103</v>
      </c>
      <c r="D41" s="176">
        <f t="shared" si="34"/>
        <v>0.82068452380952384</v>
      </c>
      <c r="E41" s="155">
        <f>'Pque N Mundo II'!I11</f>
        <v>1477</v>
      </c>
      <c r="F41" s="176">
        <f t="shared" si="35"/>
        <v>1.0989583333333333</v>
      </c>
      <c r="G41" s="155">
        <f>'Pque N Mundo II'!K11</f>
        <v>1677</v>
      </c>
      <c r="H41" s="176">
        <f t="shared" si="36"/>
        <v>1.2477678571428572</v>
      </c>
      <c r="I41" s="157">
        <f t="shared" si="37"/>
        <v>4257</v>
      </c>
      <c r="J41" s="177">
        <f t="shared" si="38"/>
        <v>1.0558035714285714</v>
      </c>
      <c r="K41" s="155">
        <f>'Pque N Mundo II'!O11</f>
        <v>1215</v>
      </c>
      <c r="L41" s="176">
        <f t="shared" si="36"/>
        <v>0.9040178571428571</v>
      </c>
      <c r="M41" s="155">
        <f>'Pque N Mundo II'!Q11</f>
        <v>697</v>
      </c>
      <c r="N41" s="176">
        <f t="shared" si="39"/>
        <v>0.51860119047619047</v>
      </c>
      <c r="O41" s="155">
        <f>'Pque N Mundo II'!S11</f>
        <v>1957</v>
      </c>
      <c r="P41" s="176">
        <f t="shared" si="40"/>
        <v>1.4561011904761905</v>
      </c>
      <c r="Q41" s="869">
        <f t="shared" si="41"/>
        <v>4032</v>
      </c>
      <c r="R41" s="157">
        <f t="shared" si="42"/>
        <v>3869</v>
      </c>
      <c r="S41" s="177">
        <f t="shared" si="43"/>
        <v>0.95957341269841268</v>
      </c>
    </row>
    <row r="42" spans="1:19" hidden="1" x14ac:dyDescent="0.25">
      <c r="A42" s="154" t="s">
        <v>8</v>
      </c>
      <c r="B42" s="238">
        <f>'Pque N Mundo II'!B12</f>
        <v>192</v>
      </c>
      <c r="C42" s="155">
        <f>'Pque N Mundo II'!G12</f>
        <v>267</v>
      </c>
      <c r="D42" s="176">
        <f t="shared" si="34"/>
        <v>1.390625</v>
      </c>
      <c r="E42" s="155">
        <f>'Pque N Mundo II'!I12</f>
        <v>277</v>
      </c>
      <c r="F42" s="176">
        <f t="shared" si="35"/>
        <v>1.4427083333333333</v>
      </c>
      <c r="G42" s="155">
        <f>'Pque N Mundo II'!K12</f>
        <v>336</v>
      </c>
      <c r="H42" s="176">
        <f t="shared" si="36"/>
        <v>1.75</v>
      </c>
      <c r="I42" s="157">
        <f t="shared" si="37"/>
        <v>880</v>
      </c>
      <c r="J42" s="177">
        <f t="shared" si="38"/>
        <v>1.5277777777777777</v>
      </c>
      <c r="K42" s="155">
        <f>'Pque N Mundo II'!O12</f>
        <v>259</v>
      </c>
      <c r="L42" s="176">
        <f t="shared" si="36"/>
        <v>1.3489583333333333</v>
      </c>
      <c r="M42" s="155">
        <f>'Pque N Mundo II'!Q12</f>
        <v>154</v>
      </c>
      <c r="N42" s="176">
        <f t="shared" si="39"/>
        <v>0.80208333333333337</v>
      </c>
      <c r="O42" s="155">
        <f>'Pque N Mundo II'!S12</f>
        <v>302</v>
      </c>
      <c r="P42" s="176">
        <f t="shared" si="40"/>
        <v>1.5729166666666667</v>
      </c>
      <c r="Q42" s="869">
        <f t="shared" si="41"/>
        <v>576</v>
      </c>
      <c r="R42" s="157">
        <f t="shared" si="42"/>
        <v>715</v>
      </c>
      <c r="S42" s="177">
        <f t="shared" si="43"/>
        <v>1.2413194444444444</v>
      </c>
    </row>
    <row r="43" spans="1:19" hidden="1" x14ac:dyDescent="0.25">
      <c r="A43" s="154" t="s">
        <v>9</v>
      </c>
      <c r="B43" s="238">
        <f>'Pque N Mundo II'!B13</f>
        <v>672</v>
      </c>
      <c r="C43" s="155">
        <f>'Pque N Mundo II'!G13</f>
        <v>678</v>
      </c>
      <c r="D43" s="176">
        <f t="shared" si="34"/>
        <v>1.0089285714285714</v>
      </c>
      <c r="E43" s="155">
        <f>'Pque N Mundo II'!I13</f>
        <v>774</v>
      </c>
      <c r="F43" s="176">
        <f t="shared" si="35"/>
        <v>1.1517857142857142</v>
      </c>
      <c r="G43" s="155">
        <f>'Pque N Mundo II'!K13</f>
        <v>1019</v>
      </c>
      <c r="H43" s="176">
        <f t="shared" si="36"/>
        <v>1.5163690476190477</v>
      </c>
      <c r="I43" s="157">
        <f t="shared" si="37"/>
        <v>2471</v>
      </c>
      <c r="J43" s="177">
        <f t="shared" si="38"/>
        <v>1.2256944444444444</v>
      </c>
      <c r="K43" s="155">
        <f>'Pque N Mundo II'!O13</f>
        <v>627</v>
      </c>
      <c r="L43" s="176">
        <f t="shared" si="36"/>
        <v>0.9330357142857143</v>
      </c>
      <c r="M43" s="155">
        <f>'Pque N Mundo II'!Q13</f>
        <v>405</v>
      </c>
      <c r="N43" s="176">
        <f t="shared" si="39"/>
        <v>0.6026785714285714</v>
      </c>
      <c r="O43" s="155">
        <f>'Pque N Mundo II'!S13</f>
        <v>1201</v>
      </c>
      <c r="P43" s="176">
        <f t="shared" si="40"/>
        <v>1.7872023809523809</v>
      </c>
      <c r="Q43" s="869">
        <f t="shared" si="41"/>
        <v>2016</v>
      </c>
      <c r="R43" s="157">
        <f t="shared" si="42"/>
        <v>2233</v>
      </c>
      <c r="S43" s="177">
        <f t="shared" si="43"/>
        <v>1.1076388888888888</v>
      </c>
    </row>
    <row r="44" spans="1:19" hidden="1" x14ac:dyDescent="0.25">
      <c r="A44" s="154" t="s">
        <v>10</v>
      </c>
      <c r="B44" s="238">
        <f>'Pque N Mundo II'!B14</f>
        <v>526</v>
      </c>
      <c r="C44" s="155">
        <f>'Pque N Mundo II'!G14</f>
        <v>564</v>
      </c>
      <c r="D44" s="176">
        <f t="shared" si="34"/>
        <v>1.0722433460076046</v>
      </c>
      <c r="E44" s="155">
        <f>'Pque N Mundo II'!I14</f>
        <v>448</v>
      </c>
      <c r="F44" s="176">
        <f t="shared" si="35"/>
        <v>0.85171102661596954</v>
      </c>
      <c r="G44" s="155">
        <f>'Pque N Mundo II'!K14</f>
        <v>413</v>
      </c>
      <c r="H44" s="176">
        <f t="shared" si="36"/>
        <v>0.78517110266159695</v>
      </c>
      <c r="I44" s="157">
        <f t="shared" si="37"/>
        <v>1425</v>
      </c>
      <c r="J44" s="177">
        <f t="shared" si="38"/>
        <v>0.90304182509505704</v>
      </c>
      <c r="K44" s="155">
        <f>'Pque N Mundo II'!O14</f>
        <v>241</v>
      </c>
      <c r="L44" s="176">
        <f t="shared" si="36"/>
        <v>0.45817490494296575</v>
      </c>
      <c r="M44" s="155">
        <f>'Pque N Mundo II'!Q14</f>
        <v>373</v>
      </c>
      <c r="N44" s="176">
        <f t="shared" si="39"/>
        <v>0.70912547528517111</v>
      </c>
      <c r="O44" s="155">
        <f>'Pque N Mundo II'!S14</f>
        <v>276</v>
      </c>
      <c r="P44" s="176">
        <f t="shared" si="40"/>
        <v>0.52471482889733845</v>
      </c>
      <c r="Q44" s="869">
        <f t="shared" si="41"/>
        <v>1578</v>
      </c>
      <c r="R44" s="157">
        <f t="shared" si="42"/>
        <v>890</v>
      </c>
      <c r="S44" s="177">
        <f t="shared" si="43"/>
        <v>0.56400506970849174</v>
      </c>
    </row>
    <row r="45" spans="1:19" hidden="1" x14ac:dyDescent="0.25">
      <c r="A45" s="154" t="s">
        <v>42</v>
      </c>
      <c r="B45" s="238">
        <f>'Pque N Mundo II'!B15</f>
        <v>526</v>
      </c>
      <c r="C45" s="155">
        <f>'Pque N Mundo II'!G15</f>
        <v>200</v>
      </c>
      <c r="D45" s="176">
        <f t="shared" si="34"/>
        <v>0.38022813688212925</v>
      </c>
      <c r="E45" s="155">
        <f>'Pque N Mundo II'!I15</f>
        <v>192</v>
      </c>
      <c r="F45" s="176">
        <f t="shared" si="35"/>
        <v>0.36501901140684412</v>
      </c>
      <c r="G45" s="155">
        <f>'Pque N Mundo II'!K15</f>
        <v>212</v>
      </c>
      <c r="H45" s="176">
        <f t="shared" si="36"/>
        <v>0.40304182509505704</v>
      </c>
      <c r="I45" s="157">
        <f t="shared" si="37"/>
        <v>604</v>
      </c>
      <c r="J45" s="177">
        <f t="shared" si="38"/>
        <v>0.38276299112801015</v>
      </c>
      <c r="K45" s="155">
        <f>'Pque N Mundo II'!O15</f>
        <v>216</v>
      </c>
      <c r="L45" s="176">
        <f t="shared" si="36"/>
        <v>0.41064638783269963</v>
      </c>
      <c r="M45" s="155">
        <f>'Pque N Mundo II'!Q15</f>
        <v>226</v>
      </c>
      <c r="N45" s="176">
        <f t="shared" si="39"/>
        <v>0.42965779467680609</v>
      </c>
      <c r="O45" s="155">
        <f>'Pque N Mundo II'!S15</f>
        <v>161</v>
      </c>
      <c r="P45" s="176">
        <f t="shared" si="40"/>
        <v>0.30608365019011408</v>
      </c>
      <c r="Q45" s="869">
        <f t="shared" si="41"/>
        <v>1578</v>
      </c>
      <c r="R45" s="157">
        <f t="shared" si="42"/>
        <v>603</v>
      </c>
      <c r="S45" s="177">
        <f t="shared" si="43"/>
        <v>0.38212927756653992</v>
      </c>
    </row>
    <row r="46" spans="1:19" ht="15.75" hidden="1" thickBot="1" x14ac:dyDescent="0.3">
      <c r="A46" s="160" t="s">
        <v>13</v>
      </c>
      <c r="B46" s="239">
        <f>'Pque N Mundo II'!B16</f>
        <v>526</v>
      </c>
      <c r="C46" s="161">
        <f>'Pque N Mundo II'!G16</f>
        <v>388</v>
      </c>
      <c r="D46" s="186">
        <f t="shared" si="34"/>
        <v>0.73764258555133078</v>
      </c>
      <c r="E46" s="161">
        <f>'Pque N Mundo II'!I16</f>
        <v>347</v>
      </c>
      <c r="F46" s="186">
        <f t="shared" si="35"/>
        <v>0.65969581749049433</v>
      </c>
      <c r="G46" s="161">
        <f>'Pque N Mundo II'!K16</f>
        <v>398</v>
      </c>
      <c r="H46" s="186">
        <f t="shared" si="36"/>
        <v>0.75665399239543729</v>
      </c>
      <c r="I46" s="163">
        <f t="shared" si="37"/>
        <v>1133</v>
      </c>
      <c r="J46" s="187">
        <f t="shared" si="38"/>
        <v>0.71799746514575413</v>
      </c>
      <c r="K46" s="161">
        <f>'Pque N Mundo II'!O16</f>
        <v>457</v>
      </c>
      <c r="L46" s="186">
        <f t="shared" si="36"/>
        <v>0.86882129277566544</v>
      </c>
      <c r="M46" s="161">
        <f>'Pque N Mundo II'!Q16</f>
        <v>448</v>
      </c>
      <c r="N46" s="186">
        <f t="shared" si="39"/>
        <v>0.85171102661596954</v>
      </c>
      <c r="O46" s="161">
        <f>'Pque N Mundo II'!S16</f>
        <v>435</v>
      </c>
      <c r="P46" s="186">
        <f t="shared" si="40"/>
        <v>0.8269961977186312</v>
      </c>
      <c r="Q46" s="870">
        <f t="shared" si="41"/>
        <v>1578</v>
      </c>
      <c r="R46" s="163">
        <f t="shared" ref="R46:R47" si="44">SUM(K46,M46,O46)</f>
        <v>1340</v>
      </c>
      <c r="S46" s="187">
        <f t="shared" si="43"/>
        <v>0.84917617237008869</v>
      </c>
    </row>
    <row r="47" spans="1:19" ht="15.75" hidden="1" thickBot="1" x14ac:dyDescent="0.3">
      <c r="A47" s="164" t="s">
        <v>7</v>
      </c>
      <c r="B47" s="722">
        <f>SUM(B37:B46)</f>
        <v>11258</v>
      </c>
      <c r="C47" s="166">
        <f>SUM(C37:C46)</f>
        <v>10016</v>
      </c>
      <c r="D47" s="723">
        <f t="shared" si="34"/>
        <v>0.88967845087937469</v>
      </c>
      <c r="E47" s="166">
        <f>SUM(E37:E46)</f>
        <v>9811</v>
      </c>
      <c r="F47" s="723">
        <f t="shared" si="35"/>
        <v>0.87146917747379637</v>
      </c>
      <c r="G47" s="166">
        <f>SUM(G37:G46)</f>
        <v>11741</v>
      </c>
      <c r="H47" s="723">
        <f t="shared" si="36"/>
        <v>1.042902824658021</v>
      </c>
      <c r="I47" s="106">
        <f t="shared" si="37"/>
        <v>31568</v>
      </c>
      <c r="J47" s="851">
        <f t="shared" si="38"/>
        <v>0.93468348433706405</v>
      </c>
      <c r="K47" s="166">
        <f>SUM(K37:K46)</f>
        <v>9736</v>
      </c>
      <c r="L47" s="723">
        <f t="shared" si="36"/>
        <v>0.86480724817907262</v>
      </c>
      <c r="M47" s="166">
        <f t="shared" ref="M47" si="45">SUM(M37:M46)</f>
        <v>8813</v>
      </c>
      <c r="N47" s="723">
        <f t="shared" si="39"/>
        <v>0.78282110499200563</v>
      </c>
      <c r="O47" s="166">
        <f t="shared" ref="O47" si="46">SUM(O37:O46)</f>
        <v>11571</v>
      </c>
      <c r="P47" s="723">
        <f t="shared" si="40"/>
        <v>1.0278024515899804</v>
      </c>
      <c r="Q47" s="871">
        <f t="shared" si="41"/>
        <v>33774</v>
      </c>
      <c r="R47" s="106">
        <f t="shared" si="44"/>
        <v>30120</v>
      </c>
      <c r="S47" s="720">
        <f t="shared" ref="S47" si="47">R47/($B47*3)</f>
        <v>0.89181026825368626</v>
      </c>
    </row>
    <row r="48" spans="1:19" hidden="1" x14ac:dyDescent="0.25"/>
    <row r="49" spans="1:19" hidden="1" x14ac:dyDescent="0.25"/>
    <row r="50" spans="1:19" ht="15.75" hidden="1" x14ac:dyDescent="0.25">
      <c r="A50" s="1427" t="s">
        <v>278</v>
      </c>
      <c r="B50" s="1428"/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</row>
    <row r="51" spans="1:19" ht="34.5" hidden="1" thickBot="1" x14ac:dyDescent="0.3">
      <c r="A51" s="144" t="s">
        <v>14</v>
      </c>
      <c r="B51" s="233" t="s">
        <v>15</v>
      </c>
      <c r="C51" s="346" t="s">
        <v>2</v>
      </c>
      <c r="D51" s="347" t="s">
        <v>1</v>
      </c>
      <c r="E51" s="346" t="s">
        <v>3</v>
      </c>
      <c r="F51" s="347" t="s">
        <v>1</v>
      </c>
      <c r="G51" s="346" t="s">
        <v>4</v>
      </c>
      <c r="H51" s="347" t="s">
        <v>1</v>
      </c>
      <c r="I51" s="149" t="s">
        <v>206</v>
      </c>
      <c r="J51" s="150" t="s">
        <v>205</v>
      </c>
      <c r="K51" s="346" t="s">
        <v>5</v>
      </c>
      <c r="L51" s="347" t="s">
        <v>1</v>
      </c>
      <c r="M51" s="348" t="s">
        <v>203</v>
      </c>
      <c r="N51" s="349" t="s">
        <v>1</v>
      </c>
      <c r="O51" s="348" t="s">
        <v>204</v>
      </c>
      <c r="P51" s="349" t="s">
        <v>1</v>
      </c>
      <c r="Q51" s="730" t="s">
        <v>371</v>
      </c>
      <c r="R51" s="149" t="s">
        <v>206</v>
      </c>
      <c r="S51" s="150" t="s">
        <v>205</v>
      </c>
    </row>
    <row r="52" spans="1:19" ht="15.75" hidden="1" thickTop="1" x14ac:dyDescent="0.25">
      <c r="A52" s="154" t="s">
        <v>8</v>
      </c>
      <c r="B52" s="235">
        <f>'AMA_UBS J Brasil'!B7</f>
        <v>714</v>
      </c>
      <c r="C52" s="152">
        <f>'AMA_UBS J Brasil'!G7</f>
        <v>633</v>
      </c>
      <c r="D52" s="174">
        <f t="shared" ref="D52:D58" si="48">C52/$B52</f>
        <v>0.88655462184873945</v>
      </c>
      <c r="E52" s="152">
        <f>'AMA_UBS J Brasil'!I7</f>
        <v>500</v>
      </c>
      <c r="F52" s="174">
        <f t="shared" ref="F52:F58" si="49">E52/$B52</f>
        <v>0.70028011204481788</v>
      </c>
      <c r="G52" s="152">
        <f>'AMA_UBS J Brasil'!K7</f>
        <v>642</v>
      </c>
      <c r="H52" s="174">
        <f t="shared" ref="H52:L58" si="50">G52/$B52</f>
        <v>0.89915966386554624</v>
      </c>
      <c r="I52" s="101">
        <f t="shared" ref="I52:I58" si="51">SUM(C52,E52,G52)</f>
        <v>1775</v>
      </c>
      <c r="J52" s="175">
        <f t="shared" ref="J52:J58" si="52">((I52/Q52))</f>
        <v>0.8286647992530346</v>
      </c>
      <c r="K52" s="152">
        <f>'AMA_UBS J Brasil'!O7</f>
        <v>540</v>
      </c>
      <c r="L52" s="174">
        <f t="shared" si="50"/>
        <v>0.75630252100840334</v>
      </c>
      <c r="M52" s="152">
        <f>'AMA_UBS J Brasil'!Q7</f>
        <v>635</v>
      </c>
      <c r="N52" s="174">
        <f t="shared" ref="N52:N58" si="53">M52/$B52</f>
        <v>0.88935574229691872</v>
      </c>
      <c r="O52" s="152">
        <f>'AMA_UBS J Brasil'!S7</f>
        <v>691</v>
      </c>
      <c r="P52" s="174">
        <f t="shared" ref="P52:P58" si="54">O52/$B52</f>
        <v>0.96778711484593838</v>
      </c>
      <c r="Q52" s="868">
        <f t="shared" ref="Q52:Q58" si="55">B52*3</f>
        <v>2142</v>
      </c>
      <c r="R52" s="101">
        <f t="shared" ref="R52:R58" si="56">SUM(K52,M52,O52)</f>
        <v>1866</v>
      </c>
      <c r="S52" s="175">
        <f t="shared" ref="S52:S58" si="57">R52/($B52*3)</f>
        <v>0.87114845938375352</v>
      </c>
    </row>
    <row r="53" spans="1:19" hidden="1" x14ac:dyDescent="0.25">
      <c r="A53" s="154" t="s">
        <v>9</v>
      </c>
      <c r="B53" s="238">
        <f>'AMA_UBS J Brasil'!B8</f>
        <v>2150</v>
      </c>
      <c r="C53" s="155">
        <f>'AMA_UBS J Brasil'!G8</f>
        <v>2044</v>
      </c>
      <c r="D53" s="176">
        <f t="shared" si="48"/>
        <v>0.95069767441860464</v>
      </c>
      <c r="E53" s="155">
        <f>'AMA_UBS J Brasil'!I8</f>
        <v>2097</v>
      </c>
      <c r="F53" s="176">
        <f t="shared" si="49"/>
        <v>0.97534883720930232</v>
      </c>
      <c r="G53" s="155">
        <f>'AMA_UBS J Brasil'!K8</f>
        <v>2439</v>
      </c>
      <c r="H53" s="176">
        <f t="shared" si="50"/>
        <v>1.1344186046511628</v>
      </c>
      <c r="I53" s="157">
        <f t="shared" si="51"/>
        <v>6580</v>
      </c>
      <c r="J53" s="177">
        <f t="shared" si="52"/>
        <v>1.0201550387596898</v>
      </c>
      <c r="K53" s="155">
        <f>'AMA_UBS J Brasil'!O8</f>
        <v>1734</v>
      </c>
      <c r="L53" s="176">
        <f t="shared" si="50"/>
        <v>0.80651162790697672</v>
      </c>
      <c r="M53" s="155">
        <f>'AMA_UBS J Brasil'!Q8</f>
        <v>1963</v>
      </c>
      <c r="N53" s="176">
        <f t="shared" si="53"/>
        <v>0.91302325581395349</v>
      </c>
      <c r="O53" s="155">
        <f>'AMA_UBS J Brasil'!S8</f>
        <v>2056</v>
      </c>
      <c r="P53" s="176">
        <f t="shared" si="54"/>
        <v>0.95627906976744181</v>
      </c>
      <c r="Q53" s="869">
        <f t="shared" si="55"/>
        <v>6450</v>
      </c>
      <c r="R53" s="157">
        <f t="shared" si="56"/>
        <v>5753</v>
      </c>
      <c r="S53" s="177">
        <f t="shared" si="57"/>
        <v>0.89193798449612405</v>
      </c>
    </row>
    <row r="54" spans="1:19" hidden="1" x14ac:dyDescent="0.25">
      <c r="A54" s="154" t="s">
        <v>10</v>
      </c>
      <c r="B54" s="238">
        <f>'AMA_UBS J Brasil'!B9</f>
        <v>1578</v>
      </c>
      <c r="C54" s="155">
        <f>'AMA_UBS J Brasil'!G9</f>
        <v>3154</v>
      </c>
      <c r="D54" s="176">
        <f t="shared" si="48"/>
        <v>1.9987325728770595</v>
      </c>
      <c r="E54" s="155">
        <f>'AMA_UBS J Brasil'!I9</f>
        <v>3171</v>
      </c>
      <c r="F54" s="176">
        <f t="shared" si="49"/>
        <v>2.0095057034220534</v>
      </c>
      <c r="G54" s="155">
        <f>'AMA_UBS J Brasil'!K9</f>
        <v>2927</v>
      </c>
      <c r="H54" s="176">
        <f t="shared" si="50"/>
        <v>1.8548795944233207</v>
      </c>
      <c r="I54" s="157">
        <f t="shared" si="51"/>
        <v>9252</v>
      </c>
      <c r="J54" s="177">
        <f t="shared" si="52"/>
        <v>1.9543726235741445</v>
      </c>
      <c r="K54" s="155">
        <f>'AMA_UBS J Brasil'!O9</f>
        <v>3911</v>
      </c>
      <c r="L54" s="176">
        <f t="shared" si="50"/>
        <v>2.4784537389100127</v>
      </c>
      <c r="M54" s="155">
        <f>'AMA_UBS J Brasil'!Q9</f>
        <v>4042</v>
      </c>
      <c r="N54" s="176">
        <f t="shared" si="53"/>
        <v>2.5614702154626108</v>
      </c>
      <c r="O54" s="155">
        <f>'AMA_UBS J Brasil'!S9</f>
        <v>4380</v>
      </c>
      <c r="P54" s="176">
        <f t="shared" si="54"/>
        <v>2.7756653992395437</v>
      </c>
      <c r="Q54" s="869">
        <f t="shared" si="55"/>
        <v>4734</v>
      </c>
      <c r="R54" s="157">
        <f t="shared" si="56"/>
        <v>12333</v>
      </c>
      <c r="S54" s="177">
        <f t="shared" si="57"/>
        <v>2.6051964512040557</v>
      </c>
    </row>
    <row r="55" spans="1:19" hidden="1" x14ac:dyDescent="0.25">
      <c r="A55" s="154" t="s">
        <v>42</v>
      </c>
      <c r="B55" s="238">
        <f>'AMA_UBS J Brasil'!B10</f>
        <v>789</v>
      </c>
      <c r="C55" s="155">
        <f>'AMA_UBS J Brasil'!G10</f>
        <v>1401</v>
      </c>
      <c r="D55" s="176">
        <f t="shared" si="48"/>
        <v>1.7756653992395437</v>
      </c>
      <c r="E55" s="155">
        <f>'AMA_UBS J Brasil'!I10</f>
        <v>1251</v>
      </c>
      <c r="F55" s="176">
        <f t="shared" si="49"/>
        <v>1.585551330798479</v>
      </c>
      <c r="G55" s="155">
        <f>'AMA_UBS J Brasil'!K10</f>
        <v>1434</v>
      </c>
      <c r="H55" s="176">
        <f t="shared" si="50"/>
        <v>1.8174904942965779</v>
      </c>
      <c r="I55" s="157">
        <f t="shared" si="51"/>
        <v>4086</v>
      </c>
      <c r="J55" s="177">
        <f t="shared" si="52"/>
        <v>1.726235741444867</v>
      </c>
      <c r="K55" s="155">
        <f>'AMA_UBS J Brasil'!O10</f>
        <v>1302</v>
      </c>
      <c r="L55" s="176">
        <f t="shared" si="50"/>
        <v>1.650190114068441</v>
      </c>
      <c r="M55" s="155">
        <f>'AMA_UBS J Brasil'!Q10</f>
        <v>1345</v>
      </c>
      <c r="N55" s="176">
        <f t="shared" si="53"/>
        <v>1.7046894803548795</v>
      </c>
      <c r="O55" s="155">
        <f>'AMA_UBS J Brasil'!S10</f>
        <v>1598</v>
      </c>
      <c r="P55" s="176">
        <f t="shared" si="54"/>
        <v>2.0253485424588087</v>
      </c>
      <c r="Q55" s="869">
        <f t="shared" si="55"/>
        <v>2367</v>
      </c>
      <c r="R55" s="157">
        <f t="shared" si="56"/>
        <v>4245</v>
      </c>
      <c r="S55" s="177">
        <f t="shared" si="57"/>
        <v>1.7934093789607097</v>
      </c>
    </row>
    <row r="56" spans="1:19" hidden="1" x14ac:dyDescent="0.25">
      <c r="A56" s="154" t="s">
        <v>12</v>
      </c>
      <c r="B56" s="238">
        <f>'AMA_UBS J Brasil'!B11</f>
        <v>125</v>
      </c>
      <c r="C56" s="155">
        <f>'AMA_UBS J Brasil'!G11</f>
        <v>127</v>
      </c>
      <c r="D56" s="176">
        <f t="shared" si="48"/>
        <v>1.016</v>
      </c>
      <c r="E56" s="155">
        <f>'AMA_UBS J Brasil'!I11</f>
        <v>92</v>
      </c>
      <c r="F56" s="176">
        <f t="shared" si="49"/>
        <v>0.73599999999999999</v>
      </c>
      <c r="G56" s="155">
        <f>'AMA_UBS J Brasil'!K11</f>
        <v>98</v>
      </c>
      <c r="H56" s="176">
        <f t="shared" si="50"/>
        <v>0.78400000000000003</v>
      </c>
      <c r="I56" s="157">
        <f t="shared" si="51"/>
        <v>317</v>
      </c>
      <c r="J56" s="177">
        <f t="shared" si="52"/>
        <v>0.84533333333333338</v>
      </c>
      <c r="K56" s="155">
        <f>'AMA_UBS J Brasil'!O11</f>
        <v>94</v>
      </c>
      <c r="L56" s="176">
        <f t="shared" si="50"/>
        <v>0.752</v>
      </c>
      <c r="M56" s="155">
        <f>'AMA_UBS J Brasil'!Q11</f>
        <v>110</v>
      </c>
      <c r="N56" s="176">
        <f t="shared" si="53"/>
        <v>0.88</v>
      </c>
      <c r="O56" s="155">
        <f>'AMA_UBS J Brasil'!S11</f>
        <v>133</v>
      </c>
      <c r="P56" s="176">
        <f t="shared" si="54"/>
        <v>1.0640000000000001</v>
      </c>
      <c r="Q56" s="869">
        <f t="shared" si="55"/>
        <v>375</v>
      </c>
      <c r="R56" s="157">
        <f t="shared" si="56"/>
        <v>337</v>
      </c>
      <c r="S56" s="177">
        <f t="shared" si="57"/>
        <v>0.89866666666666661</v>
      </c>
    </row>
    <row r="57" spans="1:19" ht="15.75" hidden="1" thickBot="1" x14ac:dyDescent="0.3">
      <c r="A57" s="160" t="s">
        <v>13</v>
      </c>
      <c r="B57" s="239">
        <f>'AMA_UBS J Brasil'!B12</f>
        <v>789</v>
      </c>
      <c r="C57" s="161">
        <f>'AMA_UBS J Brasil'!G12</f>
        <v>536</v>
      </c>
      <c r="D57" s="186">
        <f t="shared" si="48"/>
        <v>0.67934093789607097</v>
      </c>
      <c r="E57" s="161">
        <f>'AMA_UBS J Brasil'!I12</f>
        <v>428</v>
      </c>
      <c r="F57" s="186">
        <f t="shared" si="49"/>
        <v>0.54245880861850448</v>
      </c>
      <c r="G57" s="161">
        <f>'AMA_UBS J Brasil'!K12</f>
        <v>760</v>
      </c>
      <c r="H57" s="186">
        <f t="shared" si="50"/>
        <v>0.96324461343472745</v>
      </c>
      <c r="I57" s="163">
        <f t="shared" si="51"/>
        <v>1724</v>
      </c>
      <c r="J57" s="187">
        <f t="shared" si="52"/>
        <v>0.72834811998310101</v>
      </c>
      <c r="K57" s="161">
        <f>'AMA_UBS J Brasil'!O12</f>
        <v>832</v>
      </c>
      <c r="L57" s="186">
        <f t="shared" si="50"/>
        <v>1.0544993662864386</v>
      </c>
      <c r="M57" s="161">
        <f>'AMA_UBS J Brasil'!Q12</f>
        <v>514</v>
      </c>
      <c r="N57" s="186">
        <f t="shared" si="53"/>
        <v>0.65145754119138155</v>
      </c>
      <c r="O57" s="161">
        <f>'AMA_UBS J Brasil'!S12</f>
        <v>887</v>
      </c>
      <c r="P57" s="186">
        <f t="shared" si="54"/>
        <v>1.1242078580481623</v>
      </c>
      <c r="Q57" s="870">
        <f t="shared" si="55"/>
        <v>2367</v>
      </c>
      <c r="R57" s="163">
        <f t="shared" si="56"/>
        <v>2233</v>
      </c>
      <c r="S57" s="187">
        <f t="shared" si="57"/>
        <v>0.94338825517532743</v>
      </c>
    </row>
    <row r="58" spans="1:19" ht="15.75" hidden="1" thickBot="1" x14ac:dyDescent="0.3">
      <c r="A58" s="164" t="s">
        <v>7</v>
      </c>
      <c r="B58" s="722">
        <f>SUM(B52:B57)</f>
        <v>6145</v>
      </c>
      <c r="C58" s="166">
        <f>SUM(C52:C57)</f>
        <v>7895</v>
      </c>
      <c r="D58" s="723">
        <f t="shared" si="48"/>
        <v>1.2847843775427177</v>
      </c>
      <c r="E58" s="166">
        <f>SUM(E52:E57)</f>
        <v>7539</v>
      </c>
      <c r="F58" s="723">
        <f t="shared" si="49"/>
        <v>1.2268510984540277</v>
      </c>
      <c r="G58" s="166">
        <f>SUM(G52:G57)</f>
        <v>8300</v>
      </c>
      <c r="H58" s="723">
        <f t="shared" si="50"/>
        <v>1.3506916192026037</v>
      </c>
      <c r="I58" s="106">
        <f t="shared" si="51"/>
        <v>23734</v>
      </c>
      <c r="J58" s="851">
        <f t="shared" si="52"/>
        <v>1.2874423650664497</v>
      </c>
      <c r="K58" s="166">
        <f>SUM(K52:K57)</f>
        <v>8413</v>
      </c>
      <c r="L58" s="723">
        <f t="shared" si="50"/>
        <v>1.369080553295362</v>
      </c>
      <c r="M58" s="166">
        <f t="shared" ref="M58" si="58">SUM(M52:M57)</f>
        <v>8609</v>
      </c>
      <c r="N58" s="723">
        <f t="shared" si="53"/>
        <v>1.4009764035801464</v>
      </c>
      <c r="O58" s="166">
        <f t="shared" ref="O58" si="59">SUM(O52:O57)</f>
        <v>9745</v>
      </c>
      <c r="P58" s="723">
        <f t="shared" si="54"/>
        <v>1.5858421480878764</v>
      </c>
      <c r="Q58" s="871">
        <f t="shared" si="55"/>
        <v>18435</v>
      </c>
      <c r="R58" s="106">
        <f t="shared" si="56"/>
        <v>26767</v>
      </c>
      <c r="S58" s="720">
        <f t="shared" si="57"/>
        <v>1.4519663683211284</v>
      </c>
    </row>
    <row r="59" spans="1:19" hidden="1" x14ac:dyDescent="0.25"/>
    <row r="60" spans="1:19" ht="15.75" hidden="1" x14ac:dyDescent="0.25">
      <c r="A60" s="1427" t="s">
        <v>280</v>
      </c>
      <c r="B60" s="1428"/>
      <c r="C60" s="1428"/>
      <c r="D60" s="1428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</row>
    <row r="61" spans="1:19" ht="34.5" hidden="1" thickBot="1" x14ac:dyDescent="0.3">
      <c r="A61" s="144" t="s">
        <v>14</v>
      </c>
      <c r="B61" s="233" t="s">
        <v>15</v>
      </c>
      <c r="C61" s="346" t="s">
        <v>2</v>
      </c>
      <c r="D61" s="347" t="s">
        <v>1</v>
      </c>
      <c r="E61" s="346" t="s">
        <v>3</v>
      </c>
      <c r="F61" s="347" t="s">
        <v>1</v>
      </c>
      <c r="G61" s="346" t="s">
        <v>4</v>
      </c>
      <c r="H61" s="347" t="s">
        <v>1</v>
      </c>
      <c r="I61" s="149" t="s">
        <v>206</v>
      </c>
      <c r="J61" s="150" t="s">
        <v>205</v>
      </c>
      <c r="K61" s="346" t="s">
        <v>5</v>
      </c>
      <c r="L61" s="347" t="s">
        <v>1</v>
      </c>
      <c r="M61" s="348" t="s">
        <v>203</v>
      </c>
      <c r="N61" s="349" t="s">
        <v>1</v>
      </c>
      <c r="O61" s="348" t="s">
        <v>204</v>
      </c>
      <c r="P61" s="349" t="s">
        <v>1</v>
      </c>
      <c r="Q61" s="730" t="s">
        <v>371</v>
      </c>
      <c r="R61" s="149" t="s">
        <v>206</v>
      </c>
      <c r="S61" s="150" t="s">
        <v>205</v>
      </c>
    </row>
    <row r="62" spans="1:19" ht="15.75" hidden="1" thickTop="1" x14ac:dyDescent="0.25">
      <c r="A62" s="154" t="s">
        <v>10</v>
      </c>
      <c r="B62" s="238">
        <f>'AMA_UBS V Guilherme'!B9</f>
        <v>526</v>
      </c>
      <c r="C62" s="155">
        <f>'AMA_UBS V Guilherme'!G9</f>
        <v>1950</v>
      </c>
      <c r="D62" s="176">
        <f t="shared" ref="D62:D66" si="60">C62/$B62</f>
        <v>3.7072243346007605</v>
      </c>
      <c r="E62" s="155">
        <f>'AMA_UBS V Guilherme'!I9</f>
        <v>1414</v>
      </c>
      <c r="F62" s="176">
        <f t="shared" ref="F62:F66" si="61">E62/$B62</f>
        <v>2.6882129277566542</v>
      </c>
      <c r="G62" s="155">
        <f>'AMA_UBS V Guilherme'!K9</f>
        <v>1970</v>
      </c>
      <c r="H62" s="176">
        <f t="shared" ref="H62:L66" si="62">G62/$B62</f>
        <v>3.7452471482889735</v>
      </c>
      <c r="I62" s="157">
        <f t="shared" ref="I62:I66" si="63">SUM(C62,E62,G62)</f>
        <v>5334</v>
      </c>
      <c r="J62" s="177">
        <f t="shared" ref="J62:J66" si="64">((I62/Q62))</f>
        <v>3.3802281368821294</v>
      </c>
      <c r="K62" s="155">
        <f>'AMA_UBS V Guilherme'!O9</f>
        <v>1786</v>
      </c>
      <c r="L62" s="176">
        <f t="shared" si="62"/>
        <v>3.3954372623574143</v>
      </c>
      <c r="M62" s="155">
        <f>'AMA_UBS V Guilherme'!Q9</f>
        <v>1605</v>
      </c>
      <c r="N62" s="176">
        <f t="shared" ref="N62:N66" si="65">M62/$B62</f>
        <v>3.0513307984790874</v>
      </c>
      <c r="O62" s="155">
        <f>'AMA_UBS V Guilherme'!S9</f>
        <v>1764</v>
      </c>
      <c r="P62" s="176">
        <f t="shared" ref="P62:P66" si="66">O62/$B62</f>
        <v>3.3536121673003803</v>
      </c>
      <c r="Q62" s="869">
        <f>B62*3</f>
        <v>1578</v>
      </c>
      <c r="R62" s="157">
        <f t="shared" ref="R62:R66" si="67">SUM(K62,M62,O62)</f>
        <v>5155</v>
      </c>
      <c r="S62" s="177">
        <f>R62/($B62*3)</f>
        <v>3.2667934093789608</v>
      </c>
    </row>
    <row r="63" spans="1:19" hidden="1" x14ac:dyDescent="0.25">
      <c r="A63" s="154" t="s">
        <v>42</v>
      </c>
      <c r="B63" s="238">
        <f>'AMA_UBS V Guilherme'!B10</f>
        <v>526</v>
      </c>
      <c r="C63" s="155">
        <f>'AMA_UBS V Guilherme'!G10</f>
        <v>795</v>
      </c>
      <c r="D63" s="176">
        <f>C63/$B63</f>
        <v>1.5114068441064639</v>
      </c>
      <c r="E63" s="155">
        <f>'AMA_UBS V Guilherme'!I10</f>
        <v>646</v>
      </c>
      <c r="F63" s="176">
        <f>E63/$B63</f>
        <v>1.2281368821292775</v>
      </c>
      <c r="G63" s="155">
        <f>'AMA_UBS V Guilherme'!K10</f>
        <v>858</v>
      </c>
      <c r="H63" s="176">
        <f>G63/$B63</f>
        <v>1.6311787072243347</v>
      </c>
      <c r="I63" s="157">
        <f t="shared" si="63"/>
        <v>2299</v>
      </c>
      <c r="J63" s="177">
        <f t="shared" si="64"/>
        <v>1.4569074778200253</v>
      </c>
      <c r="K63" s="155">
        <f>'AMA_UBS V Guilherme'!O10</f>
        <v>510</v>
      </c>
      <c r="L63" s="176">
        <f>K63/$B63</f>
        <v>0.96958174904942962</v>
      </c>
      <c r="M63" s="155">
        <f>'AMA_UBS V Guilherme'!Q10</f>
        <v>749</v>
      </c>
      <c r="N63" s="176">
        <f t="shared" si="65"/>
        <v>1.4239543726235742</v>
      </c>
      <c r="O63" s="155">
        <f>'AMA_UBS V Guilherme'!S10</f>
        <v>843</v>
      </c>
      <c r="P63" s="176">
        <f t="shared" si="66"/>
        <v>1.602661596958175</v>
      </c>
      <c r="Q63" s="869">
        <f>B63*3</f>
        <v>1578</v>
      </c>
      <c r="R63" s="157">
        <f t="shared" si="67"/>
        <v>2102</v>
      </c>
      <c r="S63" s="177">
        <f>R63/($B63*3)</f>
        <v>1.332065906210393</v>
      </c>
    </row>
    <row r="64" spans="1:19" hidden="1" x14ac:dyDescent="0.25">
      <c r="A64" s="154" t="s">
        <v>12</v>
      </c>
      <c r="B64" s="238">
        <f>'AMA_UBS V Guilherme'!B11</f>
        <v>250</v>
      </c>
      <c r="C64" s="155">
        <f>'AMA_UBS V Guilherme'!G11</f>
        <v>344</v>
      </c>
      <c r="D64" s="176">
        <f t="shared" si="60"/>
        <v>1.3759999999999999</v>
      </c>
      <c r="E64" s="155">
        <f>'AMA_UBS V Guilherme'!I11</f>
        <v>440</v>
      </c>
      <c r="F64" s="176">
        <f t="shared" si="61"/>
        <v>1.76</v>
      </c>
      <c r="G64" s="155">
        <f>'AMA_UBS V Guilherme'!K11</f>
        <v>524</v>
      </c>
      <c r="H64" s="176">
        <f t="shared" si="62"/>
        <v>2.0960000000000001</v>
      </c>
      <c r="I64" s="157">
        <f t="shared" si="63"/>
        <v>1308</v>
      </c>
      <c r="J64" s="177">
        <f t="shared" si="64"/>
        <v>1.744</v>
      </c>
      <c r="K64" s="155">
        <f>'AMA_UBS V Guilherme'!O11</f>
        <v>530</v>
      </c>
      <c r="L64" s="176">
        <f t="shared" si="62"/>
        <v>2.12</v>
      </c>
      <c r="M64" s="155">
        <f>'AMA_UBS V Guilherme'!Q11</f>
        <v>504</v>
      </c>
      <c r="N64" s="176">
        <f t="shared" si="65"/>
        <v>2.016</v>
      </c>
      <c r="O64" s="155">
        <f>'AMA_UBS V Guilherme'!S11</f>
        <v>551</v>
      </c>
      <c r="P64" s="176">
        <f t="shared" si="66"/>
        <v>2.2040000000000002</v>
      </c>
      <c r="Q64" s="869">
        <f>B64*3</f>
        <v>750</v>
      </c>
      <c r="R64" s="157">
        <f t="shared" si="67"/>
        <v>1585</v>
      </c>
      <c r="S64" s="177">
        <f>R64/($B64*3)</f>
        <v>2.1133333333333333</v>
      </c>
    </row>
    <row r="65" spans="1:19" ht="15.75" hidden="1" thickBot="1" x14ac:dyDescent="0.3">
      <c r="A65" s="160" t="s">
        <v>13</v>
      </c>
      <c r="B65" s="239">
        <f>'AMA_UBS V Guilherme'!B12</f>
        <v>684</v>
      </c>
      <c r="C65" s="161">
        <f>'AMA_UBS V Guilherme'!G12</f>
        <v>685</v>
      </c>
      <c r="D65" s="186">
        <f t="shared" si="60"/>
        <v>1.0014619883040936</v>
      </c>
      <c r="E65" s="161">
        <f>'AMA_UBS V Guilherme'!I12</f>
        <v>442</v>
      </c>
      <c r="F65" s="186">
        <f t="shared" si="61"/>
        <v>0.64619883040935677</v>
      </c>
      <c r="G65" s="161">
        <f>'AMA_UBS V Guilherme'!K12</f>
        <v>531</v>
      </c>
      <c r="H65" s="186">
        <f t="shared" si="62"/>
        <v>0.77631578947368418</v>
      </c>
      <c r="I65" s="163">
        <f t="shared" si="63"/>
        <v>1658</v>
      </c>
      <c r="J65" s="187">
        <f t="shared" si="64"/>
        <v>0.80799220272904482</v>
      </c>
      <c r="K65" s="161">
        <f>'AMA_UBS V Guilherme'!O12</f>
        <v>474</v>
      </c>
      <c r="L65" s="186">
        <f t="shared" si="62"/>
        <v>0.69298245614035092</v>
      </c>
      <c r="M65" s="161">
        <f>'AMA_UBS V Guilherme'!Q12</f>
        <v>440</v>
      </c>
      <c r="N65" s="186">
        <f t="shared" si="65"/>
        <v>0.64327485380116955</v>
      </c>
      <c r="O65" s="161">
        <f>'AMA_UBS V Guilherme'!S12</f>
        <v>370</v>
      </c>
      <c r="P65" s="186">
        <f t="shared" si="66"/>
        <v>0.54093567251461994</v>
      </c>
      <c r="Q65" s="870">
        <f>B65*3</f>
        <v>2052</v>
      </c>
      <c r="R65" s="163">
        <f t="shared" si="67"/>
        <v>1284</v>
      </c>
      <c r="S65" s="187">
        <f>R65/($B65*3)</f>
        <v>0.6257309941520468</v>
      </c>
    </row>
    <row r="66" spans="1:19" ht="15.75" hidden="1" thickBot="1" x14ac:dyDescent="0.3">
      <c r="A66" s="164" t="s">
        <v>7</v>
      </c>
      <c r="B66" s="722">
        <f>SUM(B62:B65)</f>
        <v>1986</v>
      </c>
      <c r="C66" s="166">
        <f>SUM(C62:C65)</f>
        <v>3774</v>
      </c>
      <c r="D66" s="723">
        <f t="shared" si="60"/>
        <v>1.9003021148036254</v>
      </c>
      <c r="E66" s="166">
        <f>SUM(E62:E65)</f>
        <v>2942</v>
      </c>
      <c r="F66" s="723">
        <f t="shared" si="61"/>
        <v>1.4813695871097683</v>
      </c>
      <c r="G66" s="166">
        <f>SUM(G62:G65)</f>
        <v>3883</v>
      </c>
      <c r="H66" s="723">
        <f t="shared" si="62"/>
        <v>1.9551863041289024</v>
      </c>
      <c r="I66" s="106">
        <f t="shared" si="63"/>
        <v>10599</v>
      </c>
      <c r="J66" s="851">
        <f t="shared" si="64"/>
        <v>1.7789526686807653</v>
      </c>
      <c r="K66" s="166">
        <f>SUM(K62:K65)</f>
        <v>3300</v>
      </c>
      <c r="L66" s="723">
        <f t="shared" si="62"/>
        <v>1.661631419939577</v>
      </c>
      <c r="M66" s="166">
        <f t="shared" ref="M66" si="68">SUM(M62:M65)</f>
        <v>3298</v>
      </c>
      <c r="N66" s="723">
        <f t="shared" si="65"/>
        <v>1.660624370594159</v>
      </c>
      <c r="O66" s="166">
        <f t="shared" ref="O66" si="69">SUM(O62:O65)</f>
        <v>3528</v>
      </c>
      <c r="P66" s="723">
        <f t="shared" si="66"/>
        <v>1.7764350453172206</v>
      </c>
      <c r="Q66" s="871">
        <f t="shared" ref="Q66" si="70">B66*3</f>
        <v>5958</v>
      </c>
      <c r="R66" s="106">
        <f t="shared" si="67"/>
        <v>10126</v>
      </c>
      <c r="S66" s="720">
        <f>R66/($B66*3)</f>
        <v>1.6995636119503188</v>
      </c>
    </row>
    <row r="67" spans="1:19" hidden="1" x14ac:dyDescent="0.25"/>
    <row r="68" spans="1:19" ht="15.75" hidden="1" x14ac:dyDescent="0.25">
      <c r="A68" s="1427" t="s">
        <v>282</v>
      </c>
      <c r="B68" s="1428"/>
      <c r="C68" s="1428"/>
      <c r="D68" s="1428"/>
      <c r="E68" s="1428"/>
      <c r="F68" s="1428"/>
      <c r="G68" s="1428"/>
      <c r="H68" s="1428"/>
      <c r="I68" s="1428"/>
      <c r="J68" s="1428"/>
      <c r="K68" s="1428"/>
      <c r="L68" s="1428"/>
      <c r="M68" s="1428"/>
      <c r="N68" s="1428"/>
      <c r="O68" s="1428"/>
      <c r="P68" s="1428"/>
      <c r="Q68" s="1428"/>
      <c r="R68" s="1428"/>
      <c r="S68" s="1428"/>
    </row>
    <row r="69" spans="1:19" ht="34.5" hidden="1" thickBot="1" x14ac:dyDescent="0.3">
      <c r="A69" s="144" t="s">
        <v>14</v>
      </c>
      <c r="B69" s="233" t="s">
        <v>15</v>
      </c>
      <c r="C69" s="346" t="s">
        <v>2</v>
      </c>
      <c r="D69" s="347" t="s">
        <v>1</v>
      </c>
      <c r="E69" s="346" t="s">
        <v>3</v>
      </c>
      <c r="F69" s="347" t="s">
        <v>1</v>
      </c>
      <c r="G69" s="346" t="s">
        <v>4</v>
      </c>
      <c r="H69" s="347" t="s">
        <v>1</v>
      </c>
      <c r="I69" s="149" t="s">
        <v>206</v>
      </c>
      <c r="J69" s="150" t="s">
        <v>205</v>
      </c>
      <c r="K69" s="346" t="s">
        <v>5</v>
      </c>
      <c r="L69" s="347" t="s">
        <v>1</v>
      </c>
      <c r="M69" s="348" t="s">
        <v>203</v>
      </c>
      <c r="N69" s="349" t="s">
        <v>1</v>
      </c>
      <c r="O69" s="348" t="s">
        <v>204</v>
      </c>
      <c r="P69" s="349" t="s">
        <v>1</v>
      </c>
      <c r="Q69" s="730" t="s">
        <v>371</v>
      </c>
      <c r="R69" s="149" t="s">
        <v>206</v>
      </c>
      <c r="S69" s="150" t="s">
        <v>205</v>
      </c>
    </row>
    <row r="70" spans="1:19" ht="15.75" hidden="1" thickTop="1" x14ac:dyDescent="0.25">
      <c r="A70" s="181" t="s">
        <v>52</v>
      </c>
      <c r="B70" s="235">
        <f>'CEO II V GUILHERME'!B7</f>
        <v>120</v>
      </c>
      <c r="C70" s="152">
        <f>'CEO II V GUILHERME'!G7</f>
        <v>321</v>
      </c>
      <c r="D70" s="174">
        <f t="shared" ref="D70:D78" si="71">C70/$B70</f>
        <v>2.6749999999999998</v>
      </c>
      <c r="E70" s="152">
        <f>'CEO II V GUILHERME'!I7</f>
        <v>329</v>
      </c>
      <c r="F70" s="174">
        <f>E70/$B70</f>
        <v>2.7416666666666667</v>
      </c>
      <c r="G70" s="152">
        <f>'CEO II V GUILHERME'!K7</f>
        <v>170</v>
      </c>
      <c r="H70" s="174">
        <f>G70/$B70</f>
        <v>1.4166666666666667</v>
      </c>
      <c r="I70" s="101">
        <f t="shared" ref="I70:I78" si="72">SUM(C70,E70,G70)</f>
        <v>820</v>
      </c>
      <c r="J70" s="175">
        <f t="shared" ref="J70:J78" si="73">((I70/Q70))</f>
        <v>2.2777777777777777</v>
      </c>
      <c r="K70" s="152">
        <f>'CEO II V GUILHERME'!O7</f>
        <v>381</v>
      </c>
      <c r="L70" s="174">
        <f>K70/$B70</f>
        <v>3.1749999999999998</v>
      </c>
      <c r="M70" s="152">
        <f>'CEO II V GUILHERME'!Q7</f>
        <v>346</v>
      </c>
      <c r="N70" s="174">
        <f t="shared" ref="N70" si="74">M70/$B70</f>
        <v>2.8833333333333333</v>
      </c>
      <c r="O70" s="152">
        <f>'CEO II V GUILHERME'!S7</f>
        <v>347</v>
      </c>
      <c r="P70" s="174">
        <f t="shared" ref="P70" si="75">O70/$B70</f>
        <v>2.8916666666666666</v>
      </c>
      <c r="Q70" s="868">
        <f t="shared" ref="Q70:Q78" si="76">B70*3</f>
        <v>360</v>
      </c>
      <c r="R70" s="101">
        <f t="shared" ref="R70:R78" si="77">SUM(K70,M70,O70)</f>
        <v>1074</v>
      </c>
      <c r="S70" s="175">
        <f t="shared" ref="S70:S78" si="78">R70/($B70*3)</f>
        <v>2.9833333333333334</v>
      </c>
    </row>
    <row r="71" spans="1:19" hidden="1" x14ac:dyDescent="0.25">
      <c r="A71" s="183" t="s">
        <v>53</v>
      </c>
      <c r="B71" s="240">
        <f>'CEO II V GUILHERME'!B8</f>
        <v>0</v>
      </c>
      <c r="C71" s="155">
        <f>'CEO II V GUILHERME'!G8</f>
        <v>58</v>
      </c>
      <c r="D71" s="174" t="s">
        <v>199</v>
      </c>
      <c r="E71" s="155">
        <f>'CEO II V GUILHERME'!I8</f>
        <v>58</v>
      </c>
      <c r="F71" s="174" t="s">
        <v>199</v>
      </c>
      <c r="G71" s="155">
        <f>'CEO II V GUILHERME'!K8</f>
        <v>54</v>
      </c>
      <c r="H71" s="174" t="s">
        <v>199</v>
      </c>
      <c r="I71" s="157">
        <f t="shared" si="72"/>
        <v>170</v>
      </c>
      <c r="J71" s="175" t="e">
        <f t="shared" si="73"/>
        <v>#DIV/0!</v>
      </c>
      <c r="K71" s="155">
        <f>'CEO II V GUILHERME'!O8</f>
        <v>105</v>
      </c>
      <c r="L71" s="174" t="s">
        <v>199</v>
      </c>
      <c r="M71" s="155">
        <f>'CEO II V GUILHERME'!Q8</f>
        <v>19</v>
      </c>
      <c r="N71" s="174" t="s">
        <v>199</v>
      </c>
      <c r="O71" s="155">
        <f>'CEO II V GUILHERME'!S8</f>
        <v>29</v>
      </c>
      <c r="P71" s="174" t="s">
        <v>199</v>
      </c>
      <c r="Q71" s="869">
        <f t="shared" si="76"/>
        <v>0</v>
      </c>
      <c r="R71" s="157">
        <f t="shared" si="77"/>
        <v>153</v>
      </c>
      <c r="S71" s="175" t="e">
        <f>R71/($B71*3)</f>
        <v>#DIV/0!</v>
      </c>
    </row>
    <row r="72" spans="1:19" hidden="1" x14ac:dyDescent="0.25">
      <c r="A72" s="183" t="s">
        <v>54</v>
      </c>
      <c r="B72" s="238">
        <f>'CEO II V GUILHERME'!B9</f>
        <v>80</v>
      </c>
      <c r="C72" s="155">
        <f>'CEO II V GUILHERME'!G9</f>
        <v>93</v>
      </c>
      <c r="D72" s="174">
        <f t="shared" si="71"/>
        <v>1.1625000000000001</v>
      </c>
      <c r="E72" s="155">
        <f>'CEO II V GUILHERME'!I9</f>
        <v>157</v>
      </c>
      <c r="F72" s="174">
        <f t="shared" ref="F72:F78" si="79">E72/$B72</f>
        <v>1.9624999999999999</v>
      </c>
      <c r="G72" s="155">
        <f>'CEO II V GUILHERME'!K9</f>
        <v>134</v>
      </c>
      <c r="H72" s="174">
        <f t="shared" ref="H72:L78" si="80">G72/$B72</f>
        <v>1.675</v>
      </c>
      <c r="I72" s="157">
        <f t="shared" si="72"/>
        <v>384</v>
      </c>
      <c r="J72" s="175">
        <f t="shared" si="73"/>
        <v>1.6</v>
      </c>
      <c r="K72" s="155">
        <f>'CEO II V GUILHERME'!O9</f>
        <v>21</v>
      </c>
      <c r="L72" s="174">
        <f t="shared" si="80"/>
        <v>0.26250000000000001</v>
      </c>
      <c r="M72" s="155">
        <f>'CEO II V GUILHERME'!Q9</f>
        <v>46</v>
      </c>
      <c r="N72" s="174">
        <f t="shared" ref="N72:N78" si="81">M72/$B72</f>
        <v>0.57499999999999996</v>
      </c>
      <c r="O72" s="155">
        <f>'CEO II V GUILHERME'!S9</f>
        <v>40</v>
      </c>
      <c r="P72" s="174">
        <f t="shared" ref="P72:P78" si="82">O72/$B72</f>
        <v>0.5</v>
      </c>
      <c r="Q72" s="869">
        <f t="shared" si="76"/>
        <v>240</v>
      </c>
      <c r="R72" s="157">
        <f t="shared" si="77"/>
        <v>107</v>
      </c>
      <c r="S72" s="175">
        <f>R72/($B72*3)</f>
        <v>0.44583333333333336</v>
      </c>
    </row>
    <row r="73" spans="1:19" hidden="1" x14ac:dyDescent="0.25">
      <c r="A73" s="183" t="s">
        <v>55</v>
      </c>
      <c r="B73" s="238">
        <f>'CEO II V GUILHERME'!B10</f>
        <v>120</v>
      </c>
      <c r="C73" s="155">
        <f>'CEO II V GUILHERME'!G10</f>
        <v>31</v>
      </c>
      <c r="D73" s="174">
        <f t="shared" si="71"/>
        <v>0.25833333333333336</v>
      </c>
      <c r="E73" s="155">
        <f>'CEO II V GUILHERME'!I10</f>
        <v>41</v>
      </c>
      <c r="F73" s="174">
        <f t="shared" si="79"/>
        <v>0.34166666666666667</v>
      </c>
      <c r="G73" s="155">
        <f>'CEO II V GUILHERME'!K10</f>
        <v>47</v>
      </c>
      <c r="H73" s="174">
        <f t="shared" si="80"/>
        <v>0.39166666666666666</v>
      </c>
      <c r="I73" s="157">
        <f t="shared" si="72"/>
        <v>119</v>
      </c>
      <c r="J73" s="175">
        <f t="shared" si="73"/>
        <v>0.33055555555555555</v>
      </c>
      <c r="K73" s="155">
        <f>'CEO II V GUILHERME'!O10</f>
        <v>16</v>
      </c>
      <c r="L73" s="174">
        <f t="shared" si="80"/>
        <v>0.13333333333333333</v>
      </c>
      <c r="M73" s="155">
        <f>'CEO II V GUILHERME'!Q10</f>
        <v>12</v>
      </c>
      <c r="N73" s="174">
        <f t="shared" si="81"/>
        <v>0.1</v>
      </c>
      <c r="O73" s="155">
        <f>'CEO II V GUILHERME'!S10</f>
        <v>228</v>
      </c>
      <c r="P73" s="174">
        <f t="shared" si="82"/>
        <v>1.9</v>
      </c>
      <c r="Q73" s="869">
        <f t="shared" si="76"/>
        <v>360</v>
      </c>
      <c r="R73" s="157">
        <f t="shared" si="77"/>
        <v>256</v>
      </c>
      <c r="S73" s="175">
        <f>R73/($B73*3)</f>
        <v>0.71111111111111114</v>
      </c>
    </row>
    <row r="74" spans="1:19" hidden="1" x14ac:dyDescent="0.25">
      <c r="A74" s="183" t="s">
        <v>56</v>
      </c>
      <c r="B74" s="238">
        <f>'CEO II V GUILHERME'!B11</f>
        <v>80</v>
      </c>
      <c r="C74" s="155">
        <f>'CEO II V GUILHERME'!G11</f>
        <v>338</v>
      </c>
      <c r="D74" s="174">
        <f t="shared" si="71"/>
        <v>4.2249999999999996</v>
      </c>
      <c r="E74" s="155">
        <f>'CEO II V GUILHERME'!I11</f>
        <v>109</v>
      </c>
      <c r="F74" s="174">
        <f t="shared" si="79"/>
        <v>1.3625</v>
      </c>
      <c r="G74" s="155">
        <f>'CEO II V GUILHERME'!K11</f>
        <v>287</v>
      </c>
      <c r="H74" s="174">
        <f t="shared" si="80"/>
        <v>3.5874999999999999</v>
      </c>
      <c r="I74" s="157">
        <f t="shared" si="72"/>
        <v>734</v>
      </c>
      <c r="J74" s="175">
        <f t="shared" si="73"/>
        <v>3.0583333333333331</v>
      </c>
      <c r="K74" s="155">
        <f>'CEO II V GUILHERME'!O11</f>
        <v>112</v>
      </c>
      <c r="L74" s="174">
        <f t="shared" si="80"/>
        <v>1.4</v>
      </c>
      <c r="M74" s="155">
        <f>'CEO II V GUILHERME'!Q11</f>
        <v>20</v>
      </c>
      <c r="N74" s="174">
        <f t="shared" si="81"/>
        <v>0.25</v>
      </c>
      <c r="O74" s="155">
        <f>'CEO II V GUILHERME'!S11</f>
        <v>78</v>
      </c>
      <c r="P74" s="174">
        <f t="shared" si="82"/>
        <v>0.97499999999999998</v>
      </c>
      <c r="Q74" s="869">
        <f t="shared" si="76"/>
        <v>240</v>
      </c>
      <c r="R74" s="157">
        <f t="shared" si="77"/>
        <v>210</v>
      </c>
      <c r="S74" s="175">
        <f>R74/($B74*3)</f>
        <v>0.875</v>
      </c>
    </row>
    <row r="75" spans="1:19" hidden="1" x14ac:dyDescent="0.25">
      <c r="A75" s="241" t="s">
        <v>57</v>
      </c>
      <c r="B75" s="238">
        <f>'CEO II V GUILHERME'!B12</f>
        <v>240</v>
      </c>
      <c r="C75" s="155">
        <f>'CEO II V GUILHERME'!G12</f>
        <v>204</v>
      </c>
      <c r="D75" s="174">
        <f t="shared" si="71"/>
        <v>0.85</v>
      </c>
      <c r="E75" s="155">
        <f>'CEO II V GUILHERME'!I12</f>
        <v>346</v>
      </c>
      <c r="F75" s="174">
        <f t="shared" si="79"/>
        <v>1.4416666666666667</v>
      </c>
      <c r="G75" s="155">
        <f>'CEO II V GUILHERME'!K12</f>
        <v>403</v>
      </c>
      <c r="H75" s="174">
        <f t="shared" si="80"/>
        <v>1.6791666666666667</v>
      </c>
      <c r="I75" s="157">
        <f t="shared" si="72"/>
        <v>953</v>
      </c>
      <c r="J75" s="175">
        <f t="shared" si="73"/>
        <v>1.3236111111111111</v>
      </c>
      <c r="K75" s="155">
        <f>'CEO II V GUILHERME'!O12</f>
        <v>345</v>
      </c>
      <c r="L75" s="174">
        <f t="shared" si="80"/>
        <v>1.4375</v>
      </c>
      <c r="M75" s="155">
        <f>'CEO II V GUILHERME'!Q12</f>
        <v>322</v>
      </c>
      <c r="N75" s="174">
        <f t="shared" si="81"/>
        <v>1.3416666666666666</v>
      </c>
      <c r="O75" s="155">
        <f>'CEO II V GUILHERME'!S12</f>
        <v>247</v>
      </c>
      <c r="P75" s="174">
        <f t="shared" si="82"/>
        <v>1.0291666666666666</v>
      </c>
      <c r="Q75" s="869">
        <f t="shared" si="76"/>
        <v>720</v>
      </c>
      <c r="R75" s="157">
        <f t="shared" si="77"/>
        <v>914</v>
      </c>
      <c r="S75" s="175">
        <f t="shared" si="78"/>
        <v>1.2694444444444444</v>
      </c>
    </row>
    <row r="76" spans="1:19" ht="24" hidden="1" x14ac:dyDescent="0.25">
      <c r="A76" s="241" t="s">
        <v>58</v>
      </c>
      <c r="B76" s="238">
        <f>'CEO II V GUILHERME'!B13</f>
        <v>160</v>
      </c>
      <c r="C76" s="155">
        <f>'CEO II V GUILHERME'!G13</f>
        <v>96</v>
      </c>
      <c r="D76" s="174">
        <f t="shared" si="71"/>
        <v>0.6</v>
      </c>
      <c r="E76" s="155">
        <f>'CEO II V GUILHERME'!I13</f>
        <v>71</v>
      </c>
      <c r="F76" s="174">
        <f t="shared" si="79"/>
        <v>0.44374999999999998</v>
      </c>
      <c r="G76" s="155">
        <f>'CEO II V GUILHERME'!K13</f>
        <v>77</v>
      </c>
      <c r="H76" s="174">
        <f t="shared" si="80"/>
        <v>0.48125000000000001</v>
      </c>
      <c r="I76" s="157">
        <f t="shared" si="72"/>
        <v>244</v>
      </c>
      <c r="J76" s="175">
        <f t="shared" si="73"/>
        <v>0.5083333333333333</v>
      </c>
      <c r="K76" s="155">
        <f>'CEO II V GUILHERME'!O13</f>
        <v>64</v>
      </c>
      <c r="L76" s="174">
        <f t="shared" si="80"/>
        <v>0.4</v>
      </c>
      <c r="M76" s="155">
        <f>'CEO II V GUILHERME'!Q13</f>
        <v>50</v>
      </c>
      <c r="N76" s="174">
        <f t="shared" si="81"/>
        <v>0.3125</v>
      </c>
      <c r="O76" s="155">
        <f>'CEO II V GUILHERME'!S13</f>
        <v>117</v>
      </c>
      <c r="P76" s="174">
        <f t="shared" si="82"/>
        <v>0.73124999999999996</v>
      </c>
      <c r="Q76" s="869">
        <f t="shared" si="76"/>
        <v>480</v>
      </c>
      <c r="R76" s="157">
        <f t="shared" si="77"/>
        <v>231</v>
      </c>
      <c r="S76" s="175">
        <f t="shared" si="78"/>
        <v>0.48125000000000001</v>
      </c>
    </row>
    <row r="77" spans="1:19" ht="24.75" hidden="1" thickBot="1" x14ac:dyDescent="0.3">
      <c r="A77" s="184" t="s">
        <v>59</v>
      </c>
      <c r="B77" s="239">
        <f>'CEO II V GUILHERME'!B14</f>
        <v>40</v>
      </c>
      <c r="C77" s="161">
        <f>'CEO II V GUILHERME'!G14</f>
        <v>92</v>
      </c>
      <c r="D77" s="186">
        <f t="shared" si="71"/>
        <v>2.2999999999999998</v>
      </c>
      <c r="E77" s="161">
        <f>'CEO II V GUILHERME'!I14</f>
        <v>110</v>
      </c>
      <c r="F77" s="186">
        <f t="shared" si="79"/>
        <v>2.75</v>
      </c>
      <c r="G77" s="161">
        <f>'CEO II V GUILHERME'!K14</f>
        <v>107</v>
      </c>
      <c r="H77" s="186">
        <f t="shared" si="80"/>
        <v>2.6749999999999998</v>
      </c>
      <c r="I77" s="163">
        <f t="shared" si="72"/>
        <v>309</v>
      </c>
      <c r="J77" s="187">
        <f t="shared" si="73"/>
        <v>2.5750000000000002</v>
      </c>
      <c r="K77" s="161">
        <f>'CEO II V GUILHERME'!O14</f>
        <v>86</v>
      </c>
      <c r="L77" s="186">
        <f t="shared" si="80"/>
        <v>2.15</v>
      </c>
      <c r="M77" s="161">
        <f>'CEO II V GUILHERME'!Q14</f>
        <v>72</v>
      </c>
      <c r="N77" s="186">
        <f t="shared" si="81"/>
        <v>1.8</v>
      </c>
      <c r="O77" s="161">
        <f>'CEO II V GUILHERME'!S14</f>
        <v>35</v>
      </c>
      <c r="P77" s="186">
        <f t="shared" si="82"/>
        <v>0.875</v>
      </c>
      <c r="Q77" s="870">
        <f t="shared" si="76"/>
        <v>120</v>
      </c>
      <c r="R77" s="163">
        <f t="shared" si="77"/>
        <v>193</v>
      </c>
      <c r="S77" s="187">
        <f t="shared" si="78"/>
        <v>1.6083333333333334</v>
      </c>
    </row>
    <row r="78" spans="1:19" ht="15.75" hidden="1" thickBot="1" x14ac:dyDescent="0.3">
      <c r="A78" s="164" t="s">
        <v>7</v>
      </c>
      <c r="B78" s="722">
        <f>SUM(B70:B77)</f>
        <v>840</v>
      </c>
      <c r="C78" s="166">
        <f>SUM(C70:C77)</f>
        <v>1233</v>
      </c>
      <c r="D78" s="723">
        <f t="shared" si="71"/>
        <v>1.4678571428571427</v>
      </c>
      <c r="E78" s="166">
        <f>SUM(E70:E77)</f>
        <v>1221</v>
      </c>
      <c r="F78" s="723">
        <f t="shared" si="79"/>
        <v>1.4535714285714285</v>
      </c>
      <c r="G78" s="166">
        <f>SUM(G70:G77)</f>
        <v>1279</v>
      </c>
      <c r="H78" s="723">
        <f t="shared" si="80"/>
        <v>1.5226190476190475</v>
      </c>
      <c r="I78" s="106">
        <f t="shared" si="72"/>
        <v>3733</v>
      </c>
      <c r="J78" s="851">
        <f t="shared" si="73"/>
        <v>1.4813492063492064</v>
      </c>
      <c r="K78" s="166">
        <f>SUM(K70:K77)</f>
        <v>1130</v>
      </c>
      <c r="L78" s="723">
        <f t="shared" si="80"/>
        <v>1.3452380952380953</v>
      </c>
      <c r="M78" s="166">
        <f t="shared" ref="M78" si="83">SUM(M70:M77)</f>
        <v>887</v>
      </c>
      <c r="N78" s="723">
        <f t="shared" si="81"/>
        <v>1.055952380952381</v>
      </c>
      <c r="O78" s="166">
        <f t="shared" ref="O78" si="84">SUM(O70:O77)</f>
        <v>1121</v>
      </c>
      <c r="P78" s="723">
        <f t="shared" si="82"/>
        <v>1.3345238095238094</v>
      </c>
      <c r="Q78" s="871">
        <f t="shared" si="76"/>
        <v>2520</v>
      </c>
      <c r="R78" s="106">
        <f t="shared" si="77"/>
        <v>3138</v>
      </c>
      <c r="S78" s="720">
        <f t="shared" si="78"/>
        <v>1.2452380952380953</v>
      </c>
    </row>
    <row r="79" spans="1:19" hidden="1" x14ac:dyDescent="0.25"/>
    <row r="80" spans="1:19" ht="15.75" hidden="1" x14ac:dyDescent="0.25">
      <c r="A80" s="1427" t="s">
        <v>284</v>
      </c>
      <c r="B80" s="1428"/>
      <c r="C80" s="1428"/>
      <c r="D80" s="1428"/>
      <c r="E80" s="1428"/>
      <c r="F80" s="1428"/>
      <c r="G80" s="1428"/>
      <c r="H80" s="1428"/>
      <c r="I80" s="1428"/>
      <c r="J80" s="1428"/>
      <c r="K80" s="1428"/>
      <c r="L80" s="1428"/>
      <c r="M80" s="1428"/>
      <c r="N80" s="1428"/>
      <c r="O80" s="1428"/>
      <c r="P80" s="1428"/>
      <c r="Q80" s="1428"/>
      <c r="R80" s="1428"/>
      <c r="S80" s="1428"/>
    </row>
    <row r="81" spans="1:19" ht="34.5" hidden="1" thickBot="1" x14ac:dyDescent="0.3">
      <c r="A81" s="144" t="s">
        <v>14</v>
      </c>
      <c r="B81" s="233" t="s">
        <v>15</v>
      </c>
      <c r="C81" s="346" t="s">
        <v>2</v>
      </c>
      <c r="D81" s="347" t="s">
        <v>1</v>
      </c>
      <c r="E81" s="346" t="s">
        <v>3</v>
      </c>
      <c r="F81" s="347" t="s">
        <v>1</v>
      </c>
      <c r="G81" s="346" t="s">
        <v>4</v>
      </c>
      <c r="H81" s="347" t="s">
        <v>1</v>
      </c>
      <c r="I81" s="149" t="s">
        <v>206</v>
      </c>
      <c r="J81" s="150" t="s">
        <v>205</v>
      </c>
      <c r="K81" s="346" t="s">
        <v>5</v>
      </c>
      <c r="L81" s="347" t="s">
        <v>1</v>
      </c>
      <c r="M81" s="348" t="s">
        <v>203</v>
      </c>
      <c r="N81" s="349" t="s">
        <v>1</v>
      </c>
      <c r="O81" s="348" t="s">
        <v>204</v>
      </c>
      <c r="P81" s="349" t="s">
        <v>1</v>
      </c>
      <c r="Q81" s="730" t="s">
        <v>371</v>
      </c>
      <c r="R81" s="149" t="s">
        <v>206</v>
      </c>
      <c r="S81" s="150" t="s">
        <v>205</v>
      </c>
    </row>
    <row r="82" spans="1:19" ht="15.75" hidden="1" thickTop="1" x14ac:dyDescent="0.25">
      <c r="A82" s="154" t="s">
        <v>8</v>
      </c>
      <c r="B82" s="235">
        <f>'AMA_UBS V Medeiros'!B7</f>
        <v>544</v>
      </c>
      <c r="C82" s="152">
        <f>'AMA_UBS V Medeiros'!G7</f>
        <v>507</v>
      </c>
      <c r="D82" s="174">
        <f t="shared" ref="D82:D88" si="85">C82/$B82</f>
        <v>0.93198529411764708</v>
      </c>
      <c r="E82" s="152">
        <f>'AMA_UBS V Medeiros'!I7</f>
        <v>437</v>
      </c>
      <c r="F82" s="174">
        <f t="shared" ref="F82:F88" si="86">E82/$B82</f>
        <v>0.8033088235294118</v>
      </c>
      <c r="G82" s="152">
        <f>'AMA_UBS V Medeiros'!K7</f>
        <v>534</v>
      </c>
      <c r="H82" s="174">
        <f t="shared" ref="H82:L88" si="87">G82/$B82</f>
        <v>0.98161764705882348</v>
      </c>
      <c r="I82" s="101">
        <f t="shared" ref="I82:I88" si="88">SUM(C82,E82,G82)</f>
        <v>1478</v>
      </c>
      <c r="J82" s="175">
        <f t="shared" ref="J82:J88" si="89">((I82/Q82))</f>
        <v>0.90563725490196079</v>
      </c>
      <c r="K82" s="152">
        <f>'AMA_UBS V Medeiros'!O7</f>
        <v>498</v>
      </c>
      <c r="L82" s="174">
        <f t="shared" si="87"/>
        <v>0.9154411764705882</v>
      </c>
      <c r="M82" s="152">
        <f>'AMA_UBS V Medeiros'!Q7</f>
        <v>502</v>
      </c>
      <c r="N82" s="174">
        <f t="shared" ref="N82:N88" si="90">M82/$B82</f>
        <v>0.92279411764705888</v>
      </c>
      <c r="O82" s="152">
        <f>'AMA_UBS V Medeiros'!S7</f>
        <v>635</v>
      </c>
      <c r="P82" s="174">
        <f t="shared" ref="P82:P88" si="91">O82/$B82</f>
        <v>1.1672794117647058</v>
      </c>
      <c r="Q82" s="868">
        <f t="shared" ref="Q82:Q88" si="92">B82*3</f>
        <v>1632</v>
      </c>
      <c r="R82" s="101">
        <f t="shared" ref="R82:R88" si="93">SUM(K82,M82,O82)</f>
        <v>1635</v>
      </c>
      <c r="S82" s="175">
        <f t="shared" ref="S82:S88" si="94">R82/($B82*3)</f>
        <v>1.0018382352941178</v>
      </c>
    </row>
    <row r="83" spans="1:19" hidden="1" x14ac:dyDescent="0.25">
      <c r="A83" s="154" t="s">
        <v>9</v>
      </c>
      <c r="B83" s="238">
        <f>'AMA_UBS V Medeiros'!B8</f>
        <v>1744</v>
      </c>
      <c r="C83" s="155">
        <f>'AMA_UBS V Medeiros'!G8</f>
        <v>1436</v>
      </c>
      <c r="D83" s="176">
        <f t="shared" si="85"/>
        <v>0.82339449541284404</v>
      </c>
      <c r="E83" s="155">
        <f>'AMA_UBS V Medeiros'!I8</f>
        <v>1842</v>
      </c>
      <c r="F83" s="176">
        <f t="shared" si="86"/>
        <v>1.0561926605504588</v>
      </c>
      <c r="G83" s="155">
        <f>'AMA_UBS V Medeiros'!K8</f>
        <v>1805</v>
      </c>
      <c r="H83" s="176">
        <f t="shared" si="87"/>
        <v>1.0349770642201834</v>
      </c>
      <c r="I83" s="157">
        <f t="shared" si="88"/>
        <v>5083</v>
      </c>
      <c r="J83" s="177">
        <f t="shared" si="89"/>
        <v>0.97152140672782872</v>
      </c>
      <c r="K83" s="155">
        <f>'AMA_UBS V Medeiros'!O8</f>
        <v>1509</v>
      </c>
      <c r="L83" s="176">
        <f t="shared" si="87"/>
        <v>0.86525229357798161</v>
      </c>
      <c r="M83" s="155">
        <f>'AMA_UBS V Medeiros'!Q8</f>
        <v>1659</v>
      </c>
      <c r="N83" s="176">
        <f t="shared" si="90"/>
        <v>0.95126146788990829</v>
      </c>
      <c r="O83" s="155">
        <f>'AMA_UBS V Medeiros'!S8</f>
        <v>2030</v>
      </c>
      <c r="P83" s="176">
        <f t="shared" si="91"/>
        <v>1.1639908256880733</v>
      </c>
      <c r="Q83" s="869">
        <f t="shared" si="92"/>
        <v>5232</v>
      </c>
      <c r="R83" s="157">
        <f t="shared" si="93"/>
        <v>5198</v>
      </c>
      <c r="S83" s="177">
        <f t="shared" si="94"/>
        <v>0.99350152905198774</v>
      </c>
    </row>
    <row r="84" spans="1:19" hidden="1" x14ac:dyDescent="0.25">
      <c r="A84" s="154" t="s">
        <v>10</v>
      </c>
      <c r="B84" s="238">
        <f>'AMA_UBS V Medeiros'!B9</f>
        <v>1052</v>
      </c>
      <c r="C84" s="155">
        <f>'AMA_UBS V Medeiros'!G9</f>
        <v>3296</v>
      </c>
      <c r="D84" s="176">
        <f t="shared" si="85"/>
        <v>3.1330798479087454</v>
      </c>
      <c r="E84" s="155">
        <f>'AMA_UBS V Medeiros'!I9</f>
        <v>2233</v>
      </c>
      <c r="F84" s="176">
        <f t="shared" si="86"/>
        <v>2.1226235741444865</v>
      </c>
      <c r="G84" s="155">
        <f>'AMA_UBS V Medeiros'!K9</f>
        <v>2359</v>
      </c>
      <c r="H84" s="176">
        <f t="shared" si="87"/>
        <v>2.2423954372623576</v>
      </c>
      <c r="I84" s="157">
        <f t="shared" si="88"/>
        <v>7888</v>
      </c>
      <c r="J84" s="177">
        <f t="shared" si="89"/>
        <v>2.49936628643853</v>
      </c>
      <c r="K84" s="155">
        <f>'AMA_UBS V Medeiros'!O9</f>
        <v>2522</v>
      </c>
      <c r="L84" s="176">
        <f t="shared" si="87"/>
        <v>2.3973384030418252</v>
      </c>
      <c r="M84" s="155">
        <f>'AMA_UBS V Medeiros'!Q9</f>
        <v>2179</v>
      </c>
      <c r="N84" s="176">
        <f t="shared" si="90"/>
        <v>2.0712927756653992</v>
      </c>
      <c r="O84" s="155">
        <f>'AMA_UBS V Medeiros'!S9</f>
        <v>2138</v>
      </c>
      <c r="P84" s="176">
        <f t="shared" si="91"/>
        <v>2.0323193916349811</v>
      </c>
      <c r="Q84" s="869">
        <f t="shared" si="92"/>
        <v>3156</v>
      </c>
      <c r="R84" s="157">
        <f t="shared" si="93"/>
        <v>6839</v>
      </c>
      <c r="S84" s="177">
        <f t="shared" si="94"/>
        <v>2.166983523447402</v>
      </c>
    </row>
    <row r="85" spans="1:19" hidden="1" x14ac:dyDescent="0.25">
      <c r="A85" s="154" t="s">
        <v>11</v>
      </c>
      <c r="B85" s="238">
        <f>'AMA_UBS V Medeiros'!B10</f>
        <v>526</v>
      </c>
      <c r="C85" s="155">
        <f>'AMA_UBS V Medeiros'!G10</f>
        <v>1588</v>
      </c>
      <c r="D85" s="176">
        <f t="shared" si="85"/>
        <v>3.0190114068441063</v>
      </c>
      <c r="E85" s="155">
        <f>'AMA_UBS V Medeiros'!I10</f>
        <v>1435</v>
      </c>
      <c r="F85" s="176">
        <f t="shared" si="86"/>
        <v>2.7281368821292777</v>
      </c>
      <c r="G85" s="155">
        <f>'AMA_UBS V Medeiros'!K10</f>
        <v>1422</v>
      </c>
      <c r="H85" s="176">
        <f t="shared" si="87"/>
        <v>2.7034220532319391</v>
      </c>
      <c r="I85" s="157">
        <f t="shared" si="88"/>
        <v>4445</v>
      </c>
      <c r="J85" s="177">
        <f t="shared" si="89"/>
        <v>2.8168567807351077</v>
      </c>
      <c r="K85" s="155">
        <f>'AMA_UBS V Medeiros'!O10</f>
        <v>1534</v>
      </c>
      <c r="L85" s="176">
        <f t="shared" si="87"/>
        <v>2.9163498098859315</v>
      </c>
      <c r="M85" s="155">
        <f>'AMA_UBS V Medeiros'!Q10</f>
        <v>1029</v>
      </c>
      <c r="N85" s="176">
        <f t="shared" si="90"/>
        <v>1.956273764258555</v>
      </c>
      <c r="O85" s="155">
        <f>'AMA_UBS V Medeiros'!S10</f>
        <v>1251</v>
      </c>
      <c r="P85" s="176">
        <f t="shared" si="91"/>
        <v>2.3783269961977185</v>
      </c>
      <c r="Q85" s="869">
        <f t="shared" si="92"/>
        <v>1578</v>
      </c>
      <c r="R85" s="157">
        <f t="shared" si="93"/>
        <v>3814</v>
      </c>
      <c r="S85" s="177">
        <f t="shared" si="94"/>
        <v>2.416983523447402</v>
      </c>
    </row>
    <row r="86" spans="1:19" hidden="1" x14ac:dyDescent="0.25">
      <c r="A86" s="154" t="s">
        <v>12</v>
      </c>
      <c r="B86" s="238">
        <f>'AMA_UBS V Medeiros'!B11</f>
        <v>250</v>
      </c>
      <c r="C86" s="155">
        <f>'AMA_UBS V Medeiros'!G11</f>
        <v>438</v>
      </c>
      <c r="D86" s="176">
        <f t="shared" si="85"/>
        <v>1.752</v>
      </c>
      <c r="E86" s="155">
        <f>'AMA_UBS V Medeiros'!I11</f>
        <v>353</v>
      </c>
      <c r="F86" s="176">
        <f t="shared" si="86"/>
        <v>1.4119999999999999</v>
      </c>
      <c r="G86" s="155">
        <f>'AMA_UBS V Medeiros'!K11</f>
        <v>438</v>
      </c>
      <c r="H86" s="176">
        <f t="shared" si="87"/>
        <v>1.752</v>
      </c>
      <c r="I86" s="157">
        <f t="shared" si="88"/>
        <v>1229</v>
      </c>
      <c r="J86" s="177">
        <f t="shared" si="89"/>
        <v>1.6386666666666667</v>
      </c>
      <c r="K86" s="155">
        <f>'AMA_UBS V Medeiros'!O11</f>
        <v>393</v>
      </c>
      <c r="L86" s="176">
        <f t="shared" si="87"/>
        <v>1.5720000000000001</v>
      </c>
      <c r="M86" s="155">
        <f>'AMA_UBS V Medeiros'!Q11</f>
        <v>329</v>
      </c>
      <c r="N86" s="176">
        <f t="shared" si="90"/>
        <v>1.3160000000000001</v>
      </c>
      <c r="O86" s="155">
        <f>'AMA_UBS V Medeiros'!S11</f>
        <v>448</v>
      </c>
      <c r="P86" s="176">
        <f t="shared" si="91"/>
        <v>1.792</v>
      </c>
      <c r="Q86" s="869">
        <f t="shared" si="92"/>
        <v>750</v>
      </c>
      <c r="R86" s="157">
        <f t="shared" si="93"/>
        <v>1170</v>
      </c>
      <c r="S86" s="177">
        <f t="shared" si="94"/>
        <v>1.56</v>
      </c>
    </row>
    <row r="87" spans="1:19" ht="15.75" hidden="1" thickBot="1" x14ac:dyDescent="0.3">
      <c r="A87" s="160" t="s">
        <v>13</v>
      </c>
      <c r="B87" s="239">
        <f>'AMA_UBS V Medeiros'!B12</f>
        <v>789</v>
      </c>
      <c r="C87" s="161">
        <f>'AMA_UBS V Medeiros'!G12</f>
        <v>754</v>
      </c>
      <c r="D87" s="186">
        <f t="shared" si="85"/>
        <v>0.95564005069708491</v>
      </c>
      <c r="E87" s="161">
        <f>'AMA_UBS V Medeiros'!I12</f>
        <v>563</v>
      </c>
      <c r="F87" s="186">
        <f t="shared" si="86"/>
        <v>0.71356147021546257</v>
      </c>
      <c r="G87" s="161">
        <f>'AMA_UBS V Medeiros'!K12</f>
        <v>701</v>
      </c>
      <c r="H87" s="186">
        <f t="shared" si="87"/>
        <v>0.88846641318124209</v>
      </c>
      <c r="I87" s="163">
        <f t="shared" si="88"/>
        <v>2018</v>
      </c>
      <c r="J87" s="187">
        <f t="shared" si="89"/>
        <v>0.85255597803126315</v>
      </c>
      <c r="K87" s="161">
        <f>'AMA_UBS V Medeiros'!O12</f>
        <v>545</v>
      </c>
      <c r="L87" s="186">
        <f t="shared" si="87"/>
        <v>0.69074778200253484</v>
      </c>
      <c r="M87" s="161">
        <f>'AMA_UBS V Medeiros'!Q12</f>
        <v>487</v>
      </c>
      <c r="N87" s="186">
        <f t="shared" si="90"/>
        <v>0.61723700887198985</v>
      </c>
      <c r="O87" s="161">
        <f>'AMA_UBS V Medeiros'!S12</f>
        <v>588</v>
      </c>
      <c r="P87" s="186">
        <f t="shared" si="91"/>
        <v>0.74524714828897343</v>
      </c>
      <c r="Q87" s="870">
        <f t="shared" si="92"/>
        <v>2367</v>
      </c>
      <c r="R87" s="163">
        <f t="shared" si="93"/>
        <v>1620</v>
      </c>
      <c r="S87" s="187">
        <f t="shared" si="94"/>
        <v>0.68441064638783267</v>
      </c>
    </row>
    <row r="88" spans="1:19" ht="15.75" hidden="1" thickBot="1" x14ac:dyDescent="0.3">
      <c r="A88" s="164" t="s">
        <v>7</v>
      </c>
      <c r="B88" s="722">
        <f>SUM(B82:B87)</f>
        <v>4905</v>
      </c>
      <c r="C88" s="166">
        <f>SUM(C82:C87)</f>
        <v>8019</v>
      </c>
      <c r="D88" s="723">
        <f t="shared" si="85"/>
        <v>1.6348623853211008</v>
      </c>
      <c r="E88" s="166">
        <f>SUM(E82:E87)</f>
        <v>6863</v>
      </c>
      <c r="F88" s="723">
        <f t="shared" si="86"/>
        <v>1.399184505606524</v>
      </c>
      <c r="G88" s="166">
        <f>SUM(G82:G87)</f>
        <v>7259</v>
      </c>
      <c r="H88" s="723">
        <f t="shared" si="87"/>
        <v>1.4799184505606524</v>
      </c>
      <c r="I88" s="106">
        <f t="shared" si="88"/>
        <v>22141</v>
      </c>
      <c r="J88" s="851">
        <f t="shared" si="89"/>
        <v>1.5046551138294257</v>
      </c>
      <c r="K88" s="166">
        <f>SUM(K82:K87)</f>
        <v>7001</v>
      </c>
      <c r="L88" s="723">
        <f t="shared" si="87"/>
        <v>1.4273190621814476</v>
      </c>
      <c r="M88" s="166">
        <f t="shared" ref="M88" si="95">SUM(M82:M87)</f>
        <v>6185</v>
      </c>
      <c r="N88" s="723">
        <f t="shared" si="90"/>
        <v>1.2609582059123343</v>
      </c>
      <c r="O88" s="166">
        <f t="shared" ref="O88" si="96">SUM(O82:O87)</f>
        <v>7090</v>
      </c>
      <c r="P88" s="723">
        <f t="shared" si="91"/>
        <v>1.4454638124362895</v>
      </c>
      <c r="Q88" s="871">
        <f t="shared" si="92"/>
        <v>14715</v>
      </c>
      <c r="R88" s="106">
        <f t="shared" si="93"/>
        <v>20276</v>
      </c>
      <c r="S88" s="720">
        <f t="shared" si="94"/>
        <v>1.3779136935100238</v>
      </c>
    </row>
    <row r="89" spans="1:19" hidden="1" x14ac:dyDescent="0.25"/>
    <row r="90" spans="1:19" ht="15.75" hidden="1" x14ac:dyDescent="0.25">
      <c r="A90" s="1427" t="s">
        <v>286</v>
      </c>
      <c r="B90" s="1428"/>
      <c r="C90" s="1428"/>
      <c r="D90" s="1428"/>
      <c r="E90" s="1428"/>
      <c r="F90" s="1428"/>
      <c r="G90" s="1428"/>
      <c r="H90" s="1428"/>
      <c r="I90" s="1428"/>
      <c r="J90" s="1428"/>
      <c r="K90" s="1428"/>
      <c r="L90" s="1428"/>
      <c r="M90" s="1428"/>
      <c r="N90" s="1428"/>
      <c r="O90" s="1428"/>
      <c r="P90" s="1428"/>
      <c r="Q90" s="1428"/>
      <c r="R90" s="1428"/>
      <c r="S90" s="1428"/>
    </row>
    <row r="91" spans="1:19" ht="34.5" hidden="1" thickBot="1" x14ac:dyDescent="0.3">
      <c r="A91" s="144" t="s">
        <v>14</v>
      </c>
      <c r="B91" s="233" t="s">
        <v>15</v>
      </c>
      <c r="C91" s="346" t="s">
        <v>2</v>
      </c>
      <c r="D91" s="347" t="s">
        <v>1</v>
      </c>
      <c r="E91" s="346" t="s">
        <v>3</v>
      </c>
      <c r="F91" s="347" t="s">
        <v>1</v>
      </c>
      <c r="G91" s="346" t="s">
        <v>4</v>
      </c>
      <c r="H91" s="347" t="s">
        <v>1</v>
      </c>
      <c r="I91" s="149" t="s">
        <v>206</v>
      </c>
      <c r="J91" s="150" t="s">
        <v>205</v>
      </c>
      <c r="K91" s="346" t="s">
        <v>5</v>
      </c>
      <c r="L91" s="347" t="s">
        <v>1</v>
      </c>
      <c r="M91" s="348" t="s">
        <v>203</v>
      </c>
      <c r="N91" s="349" t="s">
        <v>1</v>
      </c>
      <c r="O91" s="348" t="s">
        <v>204</v>
      </c>
      <c r="P91" s="349" t="s">
        <v>1</v>
      </c>
      <c r="Q91" s="730" t="s">
        <v>371</v>
      </c>
      <c r="R91" s="149" t="s">
        <v>206</v>
      </c>
      <c r="S91" s="150" t="s">
        <v>205</v>
      </c>
    </row>
    <row r="92" spans="1:19" ht="15.75" hidden="1" thickTop="1" x14ac:dyDescent="0.25">
      <c r="A92" s="154" t="s">
        <v>8</v>
      </c>
      <c r="B92" s="235">
        <f>'UBS Izolina Mazzei'!B7</f>
        <v>528</v>
      </c>
      <c r="C92" s="152">
        <f>'UBS Izolina Mazzei'!G7</f>
        <v>600</v>
      </c>
      <c r="D92" s="174">
        <f t="shared" ref="D92:D99" si="97">C92/$B92</f>
        <v>1.1363636363636365</v>
      </c>
      <c r="E92" s="152">
        <f>'UBS Izolina Mazzei'!I7</f>
        <v>628</v>
      </c>
      <c r="F92" s="174">
        <f t="shared" ref="F92:F99" si="98">E92/$B92</f>
        <v>1.1893939393939394</v>
      </c>
      <c r="G92" s="152">
        <f>'UBS Izolina Mazzei'!K7</f>
        <v>961</v>
      </c>
      <c r="H92" s="174">
        <f t="shared" ref="H92:L99" si="99">G92/$B92</f>
        <v>1.8200757575757576</v>
      </c>
      <c r="I92" s="101">
        <f t="shared" ref="I92:I99" si="100">SUM(C92,E92,G92)</f>
        <v>2189</v>
      </c>
      <c r="J92" s="175">
        <f t="shared" ref="J92:J99" si="101">((I92/Q92))</f>
        <v>1.3819444444444444</v>
      </c>
      <c r="K92" s="152">
        <f>'UBS Izolina Mazzei'!O7</f>
        <v>787</v>
      </c>
      <c r="L92" s="174">
        <f t="shared" si="99"/>
        <v>1.490530303030303</v>
      </c>
      <c r="M92" s="152">
        <f>'UBS Izolina Mazzei'!Q7</f>
        <v>408</v>
      </c>
      <c r="N92" s="174">
        <f t="shared" ref="N92:N99" si="102">M92/$B92</f>
        <v>0.77272727272727271</v>
      </c>
      <c r="O92" s="152">
        <f>'UBS Izolina Mazzei'!S7</f>
        <v>939</v>
      </c>
      <c r="P92" s="174">
        <f t="shared" ref="P92:P99" si="103">O92/$B92</f>
        <v>1.7784090909090908</v>
      </c>
      <c r="Q92" s="868">
        <f t="shared" ref="Q92:Q99" si="104">B92*3</f>
        <v>1584</v>
      </c>
      <c r="R92" s="101">
        <f t="shared" ref="R92:R99" si="105">SUM(K92,M92,O92)</f>
        <v>2134</v>
      </c>
      <c r="S92" s="175">
        <f t="shared" ref="S92:S99" si="106">R92/($B92*3)</f>
        <v>1.3472222222222223</v>
      </c>
    </row>
    <row r="93" spans="1:19" hidden="1" x14ac:dyDescent="0.25">
      <c r="A93" s="154" t="s">
        <v>9</v>
      </c>
      <c r="B93" s="238">
        <f>'UBS Izolina Mazzei'!B8</f>
        <v>1408</v>
      </c>
      <c r="C93" s="155">
        <f>'UBS Izolina Mazzei'!G8</f>
        <v>2268</v>
      </c>
      <c r="D93" s="176">
        <f t="shared" si="97"/>
        <v>1.6107954545454546</v>
      </c>
      <c r="E93" s="155">
        <f>'UBS Izolina Mazzei'!I8</f>
        <v>2622</v>
      </c>
      <c r="F93" s="176">
        <f t="shared" si="98"/>
        <v>1.8622159090909092</v>
      </c>
      <c r="G93" s="155">
        <f>'UBS Izolina Mazzei'!K8</f>
        <v>4180</v>
      </c>
      <c r="H93" s="176">
        <f t="shared" si="99"/>
        <v>2.96875</v>
      </c>
      <c r="I93" s="157">
        <f t="shared" si="100"/>
        <v>9070</v>
      </c>
      <c r="J93" s="177">
        <f t="shared" si="101"/>
        <v>2.1472537878787881</v>
      </c>
      <c r="K93" s="155">
        <f>'UBS Izolina Mazzei'!O8</f>
        <v>2714</v>
      </c>
      <c r="L93" s="176">
        <f t="shared" si="99"/>
        <v>1.9275568181818181</v>
      </c>
      <c r="M93" s="155">
        <f>'UBS Izolina Mazzei'!Q8</f>
        <v>782</v>
      </c>
      <c r="N93" s="176">
        <f t="shared" si="102"/>
        <v>0.55539772727272729</v>
      </c>
      <c r="O93" s="155">
        <f>'UBS Izolina Mazzei'!S8</f>
        <v>3555</v>
      </c>
      <c r="P93" s="176">
        <f t="shared" si="103"/>
        <v>2.5248579545454546</v>
      </c>
      <c r="Q93" s="869">
        <f t="shared" si="104"/>
        <v>4224</v>
      </c>
      <c r="R93" s="157">
        <f t="shared" si="105"/>
        <v>7051</v>
      </c>
      <c r="S93" s="177">
        <f t="shared" si="106"/>
        <v>1.6692708333333333</v>
      </c>
    </row>
    <row r="94" spans="1:19" hidden="1" x14ac:dyDescent="0.25">
      <c r="A94" s="154" t="s">
        <v>10</v>
      </c>
      <c r="B94" s="238">
        <f>'UBS Izolina Mazzei'!B9</f>
        <v>789</v>
      </c>
      <c r="C94" s="155">
        <f>'UBS Izolina Mazzei'!G9</f>
        <v>919</v>
      </c>
      <c r="D94" s="176">
        <f t="shared" si="97"/>
        <v>1.164765525982256</v>
      </c>
      <c r="E94" s="155">
        <f>'UBS Izolina Mazzei'!I9</f>
        <v>796</v>
      </c>
      <c r="F94" s="176">
        <f t="shared" si="98"/>
        <v>1.0088719898605829</v>
      </c>
      <c r="G94" s="155">
        <f>'UBS Izolina Mazzei'!K9</f>
        <v>1016</v>
      </c>
      <c r="H94" s="176">
        <f t="shared" si="99"/>
        <v>1.2877059569074778</v>
      </c>
      <c r="I94" s="157">
        <f t="shared" si="100"/>
        <v>2731</v>
      </c>
      <c r="J94" s="177">
        <f t="shared" si="101"/>
        <v>1.1537811575834389</v>
      </c>
      <c r="K94" s="155">
        <f>'UBS Izolina Mazzei'!O9</f>
        <v>918</v>
      </c>
      <c r="L94" s="176">
        <f t="shared" si="99"/>
        <v>1.1634980988593155</v>
      </c>
      <c r="M94" s="155">
        <f>'UBS Izolina Mazzei'!Q9</f>
        <v>858</v>
      </c>
      <c r="N94" s="176">
        <f t="shared" si="102"/>
        <v>1.0874524714828897</v>
      </c>
      <c r="O94" s="155">
        <f>'UBS Izolina Mazzei'!S9</f>
        <v>1142</v>
      </c>
      <c r="P94" s="176">
        <f t="shared" si="103"/>
        <v>1.4474017743979721</v>
      </c>
      <c r="Q94" s="869">
        <f t="shared" si="104"/>
        <v>2367</v>
      </c>
      <c r="R94" s="157">
        <f t="shared" si="105"/>
        <v>2918</v>
      </c>
      <c r="S94" s="177">
        <f t="shared" si="106"/>
        <v>1.2327841149133925</v>
      </c>
    </row>
    <row r="95" spans="1:19" hidden="1" x14ac:dyDescent="0.25">
      <c r="A95" s="154" t="s">
        <v>42</v>
      </c>
      <c r="B95" s="238">
        <f>'UBS Izolina Mazzei'!B10</f>
        <v>526</v>
      </c>
      <c r="C95" s="155">
        <f>'UBS Izolina Mazzei'!G10</f>
        <v>559</v>
      </c>
      <c r="D95" s="176">
        <f t="shared" si="97"/>
        <v>1.0627376425855513</v>
      </c>
      <c r="E95" s="155">
        <f>'UBS Izolina Mazzei'!I10</f>
        <v>429</v>
      </c>
      <c r="F95" s="176">
        <f t="shared" si="98"/>
        <v>0.81558935361216733</v>
      </c>
      <c r="G95" s="155">
        <f>'UBS Izolina Mazzei'!K10</f>
        <v>543</v>
      </c>
      <c r="H95" s="176">
        <f t="shared" si="99"/>
        <v>1.0323193916349811</v>
      </c>
      <c r="I95" s="157">
        <f t="shared" si="100"/>
        <v>1531</v>
      </c>
      <c r="J95" s="177">
        <f t="shared" si="101"/>
        <v>0.97021546261089986</v>
      </c>
      <c r="K95" s="155">
        <f>'UBS Izolina Mazzei'!O10</f>
        <v>488</v>
      </c>
      <c r="L95" s="176">
        <f t="shared" si="99"/>
        <v>0.92775665399239549</v>
      </c>
      <c r="M95" s="155">
        <f>'UBS Izolina Mazzei'!Q10</f>
        <v>188</v>
      </c>
      <c r="N95" s="176">
        <f t="shared" si="102"/>
        <v>0.35741444866920152</v>
      </c>
      <c r="O95" s="155">
        <f>'UBS Izolina Mazzei'!S10</f>
        <v>486</v>
      </c>
      <c r="P95" s="176">
        <f t="shared" si="103"/>
        <v>0.92395437262357416</v>
      </c>
      <c r="Q95" s="869">
        <f t="shared" si="104"/>
        <v>1578</v>
      </c>
      <c r="R95" s="157">
        <f t="shared" si="105"/>
        <v>1162</v>
      </c>
      <c r="S95" s="177">
        <f t="shared" si="106"/>
        <v>0.73637515842839041</v>
      </c>
    </row>
    <row r="96" spans="1:19" hidden="1" x14ac:dyDescent="0.25">
      <c r="A96" s="292" t="s">
        <v>194</v>
      </c>
      <c r="B96" s="260">
        <f>'UBS Izolina Mazzei'!B11</f>
        <v>140</v>
      </c>
      <c r="C96" s="172">
        <f>'UBS Izolina Mazzei'!G11</f>
        <v>149</v>
      </c>
      <c r="D96" s="261">
        <f t="shared" si="97"/>
        <v>1.0642857142857143</v>
      </c>
      <c r="E96" s="172">
        <f>'UBS Izolina Mazzei'!I11</f>
        <v>100</v>
      </c>
      <c r="F96" s="261">
        <f t="shared" si="98"/>
        <v>0.7142857142857143</v>
      </c>
      <c r="G96" s="172">
        <f>'UBS Izolina Mazzei'!K11</f>
        <v>134</v>
      </c>
      <c r="H96" s="261">
        <f t="shared" si="99"/>
        <v>0.95714285714285718</v>
      </c>
      <c r="I96" s="201">
        <f t="shared" si="100"/>
        <v>383</v>
      </c>
      <c r="J96" s="262">
        <f t="shared" si="101"/>
        <v>0.91190476190476188</v>
      </c>
      <c r="K96" s="172">
        <f>'UBS Izolina Mazzei'!O11</f>
        <v>120</v>
      </c>
      <c r="L96" s="261">
        <f t="shared" si="99"/>
        <v>0.8571428571428571</v>
      </c>
      <c r="M96" s="172">
        <f>'UBS Izolina Mazzei'!Q11</f>
        <v>0</v>
      </c>
      <c r="N96" s="261">
        <f t="shared" si="102"/>
        <v>0</v>
      </c>
      <c r="O96" s="172">
        <f>'UBS Izolina Mazzei'!S11</f>
        <v>142</v>
      </c>
      <c r="P96" s="261">
        <f t="shared" si="103"/>
        <v>1.0142857142857142</v>
      </c>
      <c r="Q96" s="872">
        <f t="shared" si="104"/>
        <v>420</v>
      </c>
      <c r="R96" s="201">
        <f t="shared" si="105"/>
        <v>262</v>
      </c>
      <c r="S96" s="262">
        <f t="shared" si="106"/>
        <v>0.62380952380952381</v>
      </c>
    </row>
    <row r="97" spans="1:19" hidden="1" x14ac:dyDescent="0.25">
      <c r="A97" s="293" t="s">
        <v>13</v>
      </c>
      <c r="B97" s="294">
        <f>'UBS Izolina Mazzei'!B12</f>
        <v>526</v>
      </c>
      <c r="C97" s="295">
        <f>'UBS Izolina Mazzei'!G12</f>
        <v>577</v>
      </c>
      <c r="D97" s="296">
        <f t="shared" si="97"/>
        <v>1.0969581749049431</v>
      </c>
      <c r="E97" s="295">
        <f>'UBS Izolina Mazzei'!I12</f>
        <v>438</v>
      </c>
      <c r="F97" s="296">
        <f t="shared" si="98"/>
        <v>0.83269961977186313</v>
      </c>
      <c r="G97" s="295">
        <f>'UBS Izolina Mazzei'!K12</f>
        <v>570</v>
      </c>
      <c r="H97" s="296">
        <f t="shared" si="99"/>
        <v>1.0836501901140685</v>
      </c>
      <c r="I97" s="297">
        <f t="shared" si="100"/>
        <v>1585</v>
      </c>
      <c r="J97" s="298">
        <f t="shared" si="101"/>
        <v>1.0044359949302915</v>
      </c>
      <c r="K97" s="295">
        <f>'UBS Izolina Mazzei'!O12</f>
        <v>489</v>
      </c>
      <c r="L97" s="296">
        <f t="shared" si="99"/>
        <v>0.92965779467680609</v>
      </c>
      <c r="M97" s="295">
        <f>'UBS Izolina Mazzei'!Q12</f>
        <v>503</v>
      </c>
      <c r="N97" s="296">
        <f t="shared" si="102"/>
        <v>0.95627376425855515</v>
      </c>
      <c r="O97" s="295">
        <f>'UBS Izolina Mazzei'!S12</f>
        <v>662</v>
      </c>
      <c r="P97" s="296">
        <f t="shared" si="103"/>
        <v>1.2585551330798479</v>
      </c>
      <c r="Q97" s="873">
        <f t="shared" si="104"/>
        <v>1578</v>
      </c>
      <c r="R97" s="297">
        <f t="shared" si="105"/>
        <v>1654</v>
      </c>
      <c r="S97" s="298">
        <f t="shared" si="106"/>
        <v>1.0481622306717364</v>
      </c>
    </row>
    <row r="98" spans="1:19" ht="15.75" hidden="1" thickBot="1" x14ac:dyDescent="0.3">
      <c r="A98" s="307" t="s">
        <v>12</v>
      </c>
      <c r="B98" s="308">
        <f>'UBS Izolina Mazzei'!B14</f>
        <v>220</v>
      </c>
      <c r="C98" s="721"/>
      <c r="D98" s="723">
        <f t="shared" si="97"/>
        <v>0</v>
      </c>
      <c r="E98" s="721"/>
      <c r="F98" s="723">
        <f t="shared" si="98"/>
        <v>0</v>
      </c>
      <c r="G98" s="721">
        <v>0</v>
      </c>
      <c r="H98" s="723">
        <f t="shared" si="99"/>
        <v>0</v>
      </c>
      <c r="I98" s="849">
        <f t="shared" si="100"/>
        <v>0</v>
      </c>
      <c r="J98" s="851">
        <f t="shared" si="101"/>
        <v>0</v>
      </c>
      <c r="K98" s="721"/>
      <c r="L98" s="723">
        <f t="shared" si="99"/>
        <v>0</v>
      </c>
      <c r="M98" s="721"/>
      <c r="N98" s="723">
        <f t="shared" si="102"/>
        <v>0</v>
      </c>
      <c r="O98" s="721"/>
      <c r="P98" s="723">
        <f t="shared" si="103"/>
        <v>0</v>
      </c>
      <c r="Q98" s="874">
        <f t="shared" si="104"/>
        <v>660</v>
      </c>
      <c r="R98" s="719">
        <f t="shared" si="105"/>
        <v>0</v>
      </c>
      <c r="S98" s="720">
        <f t="shared" si="106"/>
        <v>0</v>
      </c>
    </row>
    <row r="99" spans="1:19" ht="15.75" hidden="1" thickBot="1" x14ac:dyDescent="0.3">
      <c r="A99" s="164" t="s">
        <v>7</v>
      </c>
      <c r="B99" s="722">
        <f>SUM(B92:B97)</f>
        <v>3917</v>
      </c>
      <c r="C99" s="166">
        <f>SUM(C92:C97)</f>
        <v>5072</v>
      </c>
      <c r="D99" s="723">
        <f t="shared" si="97"/>
        <v>1.2948685218279294</v>
      </c>
      <c r="E99" s="166">
        <f>SUM(E92:E97)</f>
        <v>5013</v>
      </c>
      <c r="F99" s="723">
        <f t="shared" si="98"/>
        <v>1.279805973959663</v>
      </c>
      <c r="G99" s="166">
        <f>SUM(G92:G97)</f>
        <v>7404</v>
      </c>
      <c r="H99" s="723">
        <f t="shared" si="99"/>
        <v>1.8902221087567015</v>
      </c>
      <c r="I99" s="106">
        <f t="shared" si="100"/>
        <v>17489</v>
      </c>
      <c r="J99" s="851">
        <f t="shared" si="101"/>
        <v>1.4882988681814313</v>
      </c>
      <c r="K99" s="166">
        <f>SUM(K92:K97)</f>
        <v>5516</v>
      </c>
      <c r="L99" s="723">
        <f t="shared" si="99"/>
        <v>1.4082205769721725</v>
      </c>
      <c r="M99" s="166">
        <f t="shared" ref="M99" si="107">SUM(M92:M97)</f>
        <v>2739</v>
      </c>
      <c r="N99" s="723">
        <f t="shared" si="102"/>
        <v>0.69925963747766151</v>
      </c>
      <c r="O99" s="166">
        <f t="shared" ref="O99" si="108">SUM(O92:O97)</f>
        <v>6926</v>
      </c>
      <c r="P99" s="723">
        <f t="shared" si="103"/>
        <v>1.7681899412815931</v>
      </c>
      <c r="Q99" s="871">
        <f t="shared" si="104"/>
        <v>11751</v>
      </c>
      <c r="R99" s="106">
        <f t="shared" si="105"/>
        <v>15181</v>
      </c>
      <c r="S99" s="720">
        <f t="shared" si="106"/>
        <v>1.2918900519104757</v>
      </c>
    </row>
    <row r="100" spans="1:19" hidden="1" x14ac:dyDescent="0.25"/>
    <row r="101" spans="1:19" ht="15.75" hidden="1" x14ac:dyDescent="0.25">
      <c r="A101" s="1427" t="s">
        <v>288</v>
      </c>
      <c r="B101" s="1428"/>
      <c r="C101" s="1428"/>
      <c r="D101" s="1428"/>
      <c r="E101" s="1428"/>
      <c r="F101" s="1428"/>
      <c r="G101" s="1428"/>
      <c r="H101" s="1428"/>
      <c r="I101" s="1428"/>
      <c r="J101" s="1428"/>
      <c r="K101" s="1428"/>
      <c r="L101" s="1428"/>
      <c r="M101" s="1428"/>
      <c r="N101" s="1428"/>
      <c r="O101" s="1428"/>
      <c r="P101" s="1428"/>
      <c r="Q101" s="1428"/>
      <c r="R101" s="1428"/>
      <c r="S101" s="1428"/>
    </row>
    <row r="102" spans="1:19" ht="34.5" hidden="1" thickBot="1" x14ac:dyDescent="0.3">
      <c r="A102" s="144" t="s">
        <v>14</v>
      </c>
      <c r="B102" s="233" t="s">
        <v>15</v>
      </c>
      <c r="C102" s="346" t="s">
        <v>2</v>
      </c>
      <c r="D102" s="347" t="s">
        <v>1</v>
      </c>
      <c r="E102" s="346" t="s">
        <v>3</v>
      </c>
      <c r="F102" s="347" t="s">
        <v>1</v>
      </c>
      <c r="G102" s="346" t="s">
        <v>4</v>
      </c>
      <c r="H102" s="347" t="s">
        <v>1</v>
      </c>
      <c r="I102" s="149" t="s">
        <v>206</v>
      </c>
      <c r="J102" s="150" t="s">
        <v>205</v>
      </c>
      <c r="K102" s="346" t="s">
        <v>5</v>
      </c>
      <c r="L102" s="347" t="s">
        <v>1</v>
      </c>
      <c r="M102" s="348" t="s">
        <v>203</v>
      </c>
      <c r="N102" s="349" t="s">
        <v>1</v>
      </c>
      <c r="O102" s="348" t="s">
        <v>204</v>
      </c>
      <c r="P102" s="349" t="s">
        <v>1</v>
      </c>
      <c r="Q102" s="730" t="s">
        <v>371</v>
      </c>
      <c r="R102" s="149" t="s">
        <v>206</v>
      </c>
      <c r="S102" s="150" t="s">
        <v>205</v>
      </c>
    </row>
    <row r="103" spans="1:19" ht="15.75" hidden="1" thickTop="1" x14ac:dyDescent="0.25">
      <c r="A103" s="154" t="s">
        <v>8</v>
      </c>
      <c r="B103" s="235">
        <f>'UBS Jardim Japão'!B7</f>
        <v>384</v>
      </c>
      <c r="C103" s="152">
        <f>'UBS Jardim Japão'!G7</f>
        <v>489</v>
      </c>
      <c r="D103" s="174">
        <f t="shared" ref="D103:D108" si="109">C103/$B103</f>
        <v>1.2734375</v>
      </c>
      <c r="E103" s="152">
        <f>'UBS Jardim Japão'!I7</f>
        <v>357</v>
      </c>
      <c r="F103" s="174">
        <f t="shared" ref="F103:F108" si="110">E103/$B103</f>
        <v>0.9296875</v>
      </c>
      <c r="G103" s="152">
        <f>'UBS Jardim Japão'!K7</f>
        <v>424</v>
      </c>
      <c r="H103" s="174">
        <f t="shared" ref="H103:L108" si="111">G103/$B103</f>
        <v>1.1041666666666667</v>
      </c>
      <c r="I103" s="101">
        <f t="shared" ref="I103:I108" si="112">SUM(C103,E103,G103)</f>
        <v>1270</v>
      </c>
      <c r="J103" s="175">
        <f t="shared" ref="J103:J108" si="113">((I103/Q103))</f>
        <v>1.1024305555555556</v>
      </c>
      <c r="K103" s="152">
        <f>'UBS Jardim Japão'!O7</f>
        <v>436</v>
      </c>
      <c r="L103" s="174">
        <f t="shared" si="111"/>
        <v>1.1354166666666667</v>
      </c>
      <c r="M103" s="152">
        <f>'UBS Jardim Japão'!Q7</f>
        <v>501</v>
      </c>
      <c r="N103" s="174">
        <f t="shared" ref="N103:N108" si="114">M103/$B103</f>
        <v>1.3046875</v>
      </c>
      <c r="O103" s="152">
        <f>'UBS Jardim Japão'!S7</f>
        <v>562</v>
      </c>
      <c r="P103" s="174">
        <f t="shared" ref="P103:P108" si="115">O103/$B103</f>
        <v>1.4635416666666667</v>
      </c>
      <c r="Q103" s="868">
        <f t="shared" ref="Q103:Q108" si="116">B103*3</f>
        <v>1152</v>
      </c>
      <c r="R103" s="101">
        <f t="shared" ref="R103:R108" si="117">SUM(K103,M103,O103)</f>
        <v>1499</v>
      </c>
      <c r="S103" s="175">
        <f t="shared" ref="S103:S108" si="118">R103/($B103*3)</f>
        <v>1.3012152777777777</v>
      </c>
    </row>
    <row r="104" spans="1:19" hidden="1" x14ac:dyDescent="0.25">
      <c r="A104" s="154" t="s">
        <v>9</v>
      </c>
      <c r="B104" s="238">
        <f>'UBS Jardim Japão'!B8</f>
        <v>1344</v>
      </c>
      <c r="C104" s="155">
        <f>'UBS Jardim Japão'!G8</f>
        <v>1833</v>
      </c>
      <c r="D104" s="176">
        <f t="shared" si="109"/>
        <v>1.3638392857142858</v>
      </c>
      <c r="E104" s="155">
        <f>'UBS Jardim Japão'!I8</f>
        <v>1887</v>
      </c>
      <c r="F104" s="176">
        <f t="shared" si="110"/>
        <v>1.4040178571428572</v>
      </c>
      <c r="G104" s="155">
        <f>'UBS Jardim Japão'!K8</f>
        <v>2010</v>
      </c>
      <c r="H104" s="176">
        <f t="shared" si="111"/>
        <v>1.4955357142857142</v>
      </c>
      <c r="I104" s="157">
        <f t="shared" si="112"/>
        <v>5730</v>
      </c>
      <c r="J104" s="177">
        <f t="shared" si="113"/>
        <v>1.4211309523809523</v>
      </c>
      <c r="K104" s="155">
        <f>'UBS Jardim Japão'!O8</f>
        <v>1412</v>
      </c>
      <c r="L104" s="176">
        <f t="shared" si="111"/>
        <v>1.0505952380952381</v>
      </c>
      <c r="M104" s="155">
        <f>'UBS Jardim Japão'!Q8</f>
        <v>1558</v>
      </c>
      <c r="N104" s="176">
        <f t="shared" si="114"/>
        <v>1.1592261904761905</v>
      </c>
      <c r="O104" s="155">
        <f>'UBS Jardim Japão'!S8</f>
        <v>1859</v>
      </c>
      <c r="P104" s="176">
        <f t="shared" si="115"/>
        <v>1.3831845238095237</v>
      </c>
      <c r="Q104" s="869">
        <f t="shared" si="116"/>
        <v>4032</v>
      </c>
      <c r="R104" s="157">
        <f t="shared" si="117"/>
        <v>4829</v>
      </c>
      <c r="S104" s="177">
        <f t="shared" si="118"/>
        <v>1.1976686507936507</v>
      </c>
    </row>
    <row r="105" spans="1:19" hidden="1" x14ac:dyDescent="0.25">
      <c r="A105" s="154" t="s">
        <v>10</v>
      </c>
      <c r="B105" s="238">
        <f>'UBS Jardim Japão'!B9</f>
        <v>263</v>
      </c>
      <c r="C105" s="155">
        <f>'UBS Jardim Japão'!G9</f>
        <v>936</v>
      </c>
      <c r="D105" s="176">
        <f t="shared" si="109"/>
        <v>3.5589353612167298</v>
      </c>
      <c r="E105" s="155">
        <f>'UBS Jardim Japão'!I9</f>
        <v>498</v>
      </c>
      <c r="F105" s="176">
        <f t="shared" si="110"/>
        <v>1.8935361216730038</v>
      </c>
      <c r="G105" s="155">
        <f>'UBS Jardim Japão'!K9</f>
        <v>903</v>
      </c>
      <c r="H105" s="176">
        <f t="shared" si="111"/>
        <v>3.4334600760456273</v>
      </c>
      <c r="I105" s="157">
        <f t="shared" si="112"/>
        <v>2337</v>
      </c>
      <c r="J105" s="177">
        <f t="shared" si="113"/>
        <v>2.961977186311787</v>
      </c>
      <c r="K105" s="155">
        <f>'UBS Jardim Japão'!O9</f>
        <v>937</v>
      </c>
      <c r="L105" s="176">
        <f t="shared" si="111"/>
        <v>3.5627376425855513</v>
      </c>
      <c r="M105" s="155">
        <f>'UBS Jardim Japão'!Q9</f>
        <v>933</v>
      </c>
      <c r="N105" s="176">
        <f t="shared" si="114"/>
        <v>3.547528517110266</v>
      </c>
      <c r="O105" s="155">
        <f>'UBS Jardim Japão'!S9</f>
        <v>774</v>
      </c>
      <c r="P105" s="176">
        <f t="shared" si="115"/>
        <v>2.9429657794676807</v>
      </c>
      <c r="Q105" s="869">
        <f t="shared" si="116"/>
        <v>789</v>
      </c>
      <c r="R105" s="157">
        <f t="shared" si="117"/>
        <v>2644</v>
      </c>
      <c r="S105" s="177">
        <f t="shared" si="118"/>
        <v>3.3510773130544993</v>
      </c>
    </row>
    <row r="106" spans="1:19" hidden="1" x14ac:dyDescent="0.25">
      <c r="A106" s="154" t="s">
        <v>42</v>
      </c>
      <c r="B106" s="238">
        <f>'UBS Jardim Japão'!B10</f>
        <v>395</v>
      </c>
      <c r="C106" s="155">
        <f>'UBS Jardim Japão'!G10</f>
        <v>518</v>
      </c>
      <c r="D106" s="176">
        <f t="shared" si="109"/>
        <v>1.3113924050632912</v>
      </c>
      <c r="E106" s="155">
        <f>'UBS Jardim Japão'!I10</f>
        <v>367</v>
      </c>
      <c r="F106" s="176">
        <f t="shared" si="110"/>
        <v>0.92911392405063287</v>
      </c>
      <c r="G106" s="155">
        <f>'UBS Jardim Japão'!K10</f>
        <v>443</v>
      </c>
      <c r="H106" s="176">
        <f t="shared" si="111"/>
        <v>1.1215189873417721</v>
      </c>
      <c r="I106" s="157">
        <f t="shared" si="112"/>
        <v>1328</v>
      </c>
      <c r="J106" s="177">
        <f t="shared" si="113"/>
        <v>1.120675105485232</v>
      </c>
      <c r="K106" s="155">
        <f>'UBS Jardim Japão'!O10</f>
        <v>461</v>
      </c>
      <c r="L106" s="176">
        <f t="shared" si="111"/>
        <v>1.1670886075949367</v>
      </c>
      <c r="M106" s="155">
        <f>'UBS Jardim Japão'!Q10</f>
        <v>441</v>
      </c>
      <c r="N106" s="176">
        <f t="shared" si="114"/>
        <v>1.1164556962025316</v>
      </c>
      <c r="O106" s="155">
        <f>'UBS Jardim Japão'!S10</f>
        <v>510</v>
      </c>
      <c r="P106" s="176">
        <f t="shared" si="115"/>
        <v>1.2911392405063291</v>
      </c>
      <c r="Q106" s="869">
        <f t="shared" si="116"/>
        <v>1185</v>
      </c>
      <c r="R106" s="157">
        <f t="shared" si="117"/>
        <v>1412</v>
      </c>
      <c r="S106" s="177">
        <f t="shared" si="118"/>
        <v>1.1915611814345992</v>
      </c>
    </row>
    <row r="107" spans="1:19" ht="15.75" hidden="1" thickBot="1" x14ac:dyDescent="0.3">
      <c r="A107" s="160" t="s">
        <v>13</v>
      </c>
      <c r="B107" s="239">
        <f>'UBS Jardim Japão'!B11</f>
        <v>789</v>
      </c>
      <c r="C107" s="161">
        <f>'UBS Jardim Japão'!G11</f>
        <v>989</v>
      </c>
      <c r="D107" s="186">
        <f t="shared" si="109"/>
        <v>1.2534854245880862</v>
      </c>
      <c r="E107" s="161">
        <f>'UBS Jardim Japão'!I11</f>
        <v>811</v>
      </c>
      <c r="F107" s="186">
        <f t="shared" si="110"/>
        <v>1.0278833967046894</v>
      </c>
      <c r="G107" s="161">
        <f>'UBS Jardim Japão'!K11</f>
        <v>791</v>
      </c>
      <c r="H107" s="186">
        <f t="shared" si="111"/>
        <v>1.002534854245881</v>
      </c>
      <c r="I107" s="163">
        <f t="shared" si="112"/>
        <v>2591</v>
      </c>
      <c r="J107" s="187">
        <f t="shared" si="113"/>
        <v>1.0946345585128856</v>
      </c>
      <c r="K107" s="161">
        <f>'UBS Jardim Japão'!O11</f>
        <v>890</v>
      </c>
      <c r="L107" s="186">
        <f t="shared" si="111"/>
        <v>1.1280101394169835</v>
      </c>
      <c r="M107" s="161">
        <f>'UBS Jardim Japão'!Q11</f>
        <v>862</v>
      </c>
      <c r="N107" s="186">
        <f t="shared" si="114"/>
        <v>1.0925221799746514</v>
      </c>
      <c r="O107" s="161">
        <f>'UBS Jardim Japão'!S11</f>
        <v>1041</v>
      </c>
      <c r="P107" s="186">
        <f t="shared" si="115"/>
        <v>1.3193916349809887</v>
      </c>
      <c r="Q107" s="870">
        <f t="shared" si="116"/>
        <v>2367</v>
      </c>
      <c r="R107" s="163">
        <f t="shared" si="117"/>
        <v>2793</v>
      </c>
      <c r="S107" s="187">
        <f t="shared" si="118"/>
        <v>1.1799746514575411</v>
      </c>
    </row>
    <row r="108" spans="1:19" ht="15.75" hidden="1" thickBot="1" x14ac:dyDescent="0.3">
      <c r="A108" s="164" t="s">
        <v>7</v>
      </c>
      <c r="B108" s="722">
        <f>SUM(B103:B107)</f>
        <v>3175</v>
      </c>
      <c r="C108" s="166">
        <f>SUM(C103:C107)</f>
        <v>4765</v>
      </c>
      <c r="D108" s="723">
        <f t="shared" si="109"/>
        <v>1.5007874015748031</v>
      </c>
      <c r="E108" s="166">
        <f>SUM(E103:E107)</f>
        <v>3920</v>
      </c>
      <c r="F108" s="723">
        <f t="shared" si="110"/>
        <v>1.2346456692913386</v>
      </c>
      <c r="G108" s="166">
        <f>SUM(G103:G107)</f>
        <v>4571</v>
      </c>
      <c r="H108" s="723">
        <f t="shared" si="111"/>
        <v>1.4396850393700786</v>
      </c>
      <c r="I108" s="106">
        <f t="shared" si="112"/>
        <v>13256</v>
      </c>
      <c r="J108" s="851">
        <f t="shared" si="113"/>
        <v>1.3917060367454068</v>
      </c>
      <c r="K108" s="166">
        <f>SUM(K103:K107)</f>
        <v>4136</v>
      </c>
      <c r="L108" s="723">
        <f t="shared" si="111"/>
        <v>1.3026771653543308</v>
      </c>
      <c r="M108" s="166">
        <f t="shared" ref="M108" si="119">SUM(M103:M107)</f>
        <v>4295</v>
      </c>
      <c r="N108" s="723">
        <f t="shared" si="114"/>
        <v>1.352755905511811</v>
      </c>
      <c r="O108" s="166">
        <f t="shared" ref="O108" si="120">SUM(O103:O107)</f>
        <v>4746</v>
      </c>
      <c r="P108" s="723">
        <f t="shared" si="115"/>
        <v>1.4948031496062992</v>
      </c>
      <c r="Q108" s="871">
        <f t="shared" si="116"/>
        <v>9525</v>
      </c>
      <c r="R108" s="106">
        <f t="shared" si="117"/>
        <v>13177</v>
      </c>
      <c r="S108" s="720">
        <f t="shared" si="118"/>
        <v>1.3834120734908137</v>
      </c>
    </row>
    <row r="109" spans="1:19" hidden="1" x14ac:dyDescent="0.25"/>
    <row r="110" spans="1:19" ht="15.75" hidden="1" x14ac:dyDescent="0.25">
      <c r="A110" s="1427" t="s">
        <v>290</v>
      </c>
      <c r="B110" s="1428"/>
      <c r="C110" s="1428"/>
      <c r="D110" s="1428"/>
      <c r="E110" s="1428"/>
      <c r="F110" s="1428"/>
      <c r="G110" s="1428"/>
      <c r="H110" s="1428"/>
      <c r="I110" s="1428"/>
      <c r="J110" s="1428"/>
      <c r="K110" s="1428"/>
      <c r="L110" s="1428"/>
      <c r="M110" s="1428"/>
      <c r="N110" s="1428"/>
      <c r="O110" s="1428"/>
      <c r="P110" s="1428"/>
      <c r="Q110" s="1428"/>
      <c r="R110" s="1428"/>
      <c r="S110" s="1428"/>
    </row>
    <row r="111" spans="1:19" ht="34.5" hidden="1" thickBot="1" x14ac:dyDescent="0.3">
      <c r="A111" s="144" t="s">
        <v>14</v>
      </c>
      <c r="B111" s="233" t="s">
        <v>15</v>
      </c>
      <c r="C111" s="346" t="s">
        <v>2</v>
      </c>
      <c r="D111" s="347" t="s">
        <v>1</v>
      </c>
      <c r="E111" s="346" t="s">
        <v>3</v>
      </c>
      <c r="F111" s="347" t="s">
        <v>1</v>
      </c>
      <c r="G111" s="346" t="s">
        <v>4</v>
      </c>
      <c r="H111" s="347" t="s">
        <v>1</v>
      </c>
      <c r="I111" s="149" t="s">
        <v>206</v>
      </c>
      <c r="J111" s="150" t="s">
        <v>205</v>
      </c>
      <c r="K111" s="346" t="s">
        <v>5</v>
      </c>
      <c r="L111" s="347" t="s">
        <v>1</v>
      </c>
      <c r="M111" s="348" t="s">
        <v>203</v>
      </c>
      <c r="N111" s="349" t="s">
        <v>1</v>
      </c>
      <c r="O111" s="348" t="s">
        <v>204</v>
      </c>
      <c r="P111" s="349" t="s">
        <v>1</v>
      </c>
      <c r="Q111" s="730" t="s">
        <v>371</v>
      </c>
      <c r="R111" s="149" t="s">
        <v>206</v>
      </c>
      <c r="S111" s="150" t="s">
        <v>205</v>
      </c>
    </row>
    <row r="112" spans="1:19" ht="15.75" hidden="1" thickTop="1" x14ac:dyDescent="0.25">
      <c r="A112" s="151" t="s">
        <v>158</v>
      </c>
      <c r="B112" s="1460">
        <f>'EMAD na UBS JD JAPÃO'!$B$7</f>
        <v>60</v>
      </c>
      <c r="C112" s="1429">
        <f>'EMAD na UBS JD JAPÃO'!$G$7</f>
        <v>62</v>
      </c>
      <c r="D112" s="1432">
        <f t="shared" ref="D112:D115" si="121">C112/$B112</f>
        <v>1.0333333333333334</v>
      </c>
      <c r="E112" s="1429">
        <f>'EMAD na UBS JD JAPÃO'!$I$7</f>
        <v>67</v>
      </c>
      <c r="F112" s="1432">
        <f t="shared" ref="F112:F115" si="122">E112/$B112</f>
        <v>1.1166666666666667</v>
      </c>
      <c r="G112" s="1429">
        <f>'EMAD na UBS JD JAPÃO'!$K$7</f>
        <v>67</v>
      </c>
      <c r="H112" s="1432">
        <f t="shared" ref="H112:L115" si="123">G112/$B112</f>
        <v>1.1166666666666667</v>
      </c>
      <c r="I112" s="1407">
        <f t="shared" ref="I112:I116" si="124">SUM(C112,E112,G112)</f>
        <v>196</v>
      </c>
      <c r="J112" s="1410">
        <f t="shared" ref="J112:J116" si="125">((I112/Q112))</f>
        <v>1.0888888888888888</v>
      </c>
      <c r="K112" s="1429">
        <f>'EMAD na UBS JD JAPÃO'!$O$7</f>
        <v>71</v>
      </c>
      <c r="L112" s="1432">
        <f t="shared" si="123"/>
        <v>1.1833333333333333</v>
      </c>
      <c r="M112" s="1429">
        <f>'EMAD na UBS JD JAPÃO'!$Q$7</f>
        <v>64</v>
      </c>
      <c r="N112" s="1432">
        <f t="shared" ref="N112:N115" si="126">M112/$B112</f>
        <v>1.0666666666666667</v>
      </c>
      <c r="O112" s="1429">
        <f>'EMAD na UBS JD JAPÃO'!$S$7</f>
        <v>67</v>
      </c>
      <c r="P112" s="1432">
        <f t="shared" ref="P112:P115" si="127">O112/$B112</f>
        <v>1.1166666666666667</v>
      </c>
      <c r="Q112" s="1463">
        <f t="shared" ref="Q112:Q116" si="128">B112*3</f>
        <v>180</v>
      </c>
      <c r="R112" s="1407">
        <f t="shared" ref="R112:R116" si="129">SUM(K112,M112,O112)</f>
        <v>202</v>
      </c>
      <c r="S112" s="1410">
        <f>R112/($B112*3)</f>
        <v>1.1222222222222222</v>
      </c>
    </row>
    <row r="113" spans="1:19" hidden="1" x14ac:dyDescent="0.25">
      <c r="A113" s="151" t="s">
        <v>159</v>
      </c>
      <c r="B113" s="1461"/>
      <c r="C113" s="1430"/>
      <c r="D113" s="1433" t="e">
        <f t="shared" si="121"/>
        <v>#DIV/0!</v>
      </c>
      <c r="E113" s="1430"/>
      <c r="F113" s="1433" t="e">
        <f t="shared" si="122"/>
        <v>#DIV/0!</v>
      </c>
      <c r="G113" s="1430"/>
      <c r="H113" s="1433" t="e">
        <f t="shared" si="123"/>
        <v>#DIV/0!</v>
      </c>
      <c r="I113" s="1408">
        <f t="shared" si="124"/>
        <v>0</v>
      </c>
      <c r="J113" s="1411" t="e">
        <f t="shared" si="125"/>
        <v>#DIV/0!</v>
      </c>
      <c r="K113" s="1430"/>
      <c r="L113" s="1433" t="e">
        <f t="shared" si="123"/>
        <v>#DIV/0!</v>
      </c>
      <c r="M113" s="1430"/>
      <c r="N113" s="1433" t="e">
        <f t="shared" si="126"/>
        <v>#DIV/0!</v>
      </c>
      <c r="O113" s="1430"/>
      <c r="P113" s="1433" t="e">
        <f t="shared" si="127"/>
        <v>#DIV/0!</v>
      </c>
      <c r="Q113" s="1464">
        <f t="shared" si="128"/>
        <v>0</v>
      </c>
      <c r="R113" s="1408">
        <f t="shared" si="129"/>
        <v>0</v>
      </c>
      <c r="S113" s="1411" t="e">
        <f>R113/($B113*3)</f>
        <v>#DIV/0!</v>
      </c>
    </row>
    <row r="114" spans="1:19" hidden="1" x14ac:dyDescent="0.25">
      <c r="A114" s="151" t="s">
        <v>162</v>
      </c>
      <c r="B114" s="1461"/>
      <c r="C114" s="1430"/>
      <c r="D114" s="1433" t="e">
        <f t="shared" si="121"/>
        <v>#DIV/0!</v>
      </c>
      <c r="E114" s="1430"/>
      <c r="F114" s="1433" t="e">
        <f t="shared" si="122"/>
        <v>#DIV/0!</v>
      </c>
      <c r="G114" s="1430"/>
      <c r="H114" s="1433" t="e">
        <f t="shared" si="123"/>
        <v>#DIV/0!</v>
      </c>
      <c r="I114" s="1408">
        <f t="shared" si="124"/>
        <v>0</v>
      </c>
      <c r="J114" s="1411" t="e">
        <f t="shared" si="125"/>
        <v>#DIV/0!</v>
      </c>
      <c r="K114" s="1430"/>
      <c r="L114" s="1433" t="e">
        <f t="shared" si="123"/>
        <v>#DIV/0!</v>
      </c>
      <c r="M114" s="1430"/>
      <c r="N114" s="1433" t="e">
        <f t="shared" si="126"/>
        <v>#DIV/0!</v>
      </c>
      <c r="O114" s="1430"/>
      <c r="P114" s="1433" t="e">
        <f t="shared" si="127"/>
        <v>#DIV/0!</v>
      </c>
      <c r="Q114" s="1464">
        <f t="shared" si="128"/>
        <v>0</v>
      </c>
      <c r="R114" s="1408">
        <f t="shared" si="129"/>
        <v>0</v>
      </c>
      <c r="S114" s="1411" t="e">
        <f>R114/($B114*3)</f>
        <v>#DIV/0!</v>
      </c>
    </row>
    <row r="115" spans="1:19" ht="15.75" hidden="1" thickBot="1" x14ac:dyDescent="0.3">
      <c r="A115" s="160" t="s">
        <v>160</v>
      </c>
      <c r="B115" s="1462"/>
      <c r="C115" s="1431"/>
      <c r="D115" s="1434" t="e">
        <f t="shared" si="121"/>
        <v>#DIV/0!</v>
      </c>
      <c r="E115" s="1431"/>
      <c r="F115" s="1434" t="e">
        <f t="shared" si="122"/>
        <v>#DIV/0!</v>
      </c>
      <c r="G115" s="1431"/>
      <c r="H115" s="1434" t="e">
        <f t="shared" si="123"/>
        <v>#DIV/0!</v>
      </c>
      <c r="I115" s="1409">
        <f t="shared" si="124"/>
        <v>0</v>
      </c>
      <c r="J115" s="1459" t="e">
        <f t="shared" si="125"/>
        <v>#DIV/0!</v>
      </c>
      <c r="K115" s="1431"/>
      <c r="L115" s="1434" t="e">
        <f t="shared" si="123"/>
        <v>#DIV/0!</v>
      </c>
      <c r="M115" s="1431"/>
      <c r="N115" s="1434" t="e">
        <f t="shared" si="126"/>
        <v>#DIV/0!</v>
      </c>
      <c r="O115" s="1431"/>
      <c r="P115" s="1434" t="e">
        <f t="shared" si="127"/>
        <v>#DIV/0!</v>
      </c>
      <c r="Q115" s="1465">
        <f t="shared" si="128"/>
        <v>0</v>
      </c>
      <c r="R115" s="1409">
        <f t="shared" si="129"/>
        <v>0</v>
      </c>
      <c r="S115" s="1459" t="e">
        <f>R115/($B115*3)</f>
        <v>#DIV/0!</v>
      </c>
    </row>
    <row r="116" spans="1:19" ht="15.75" hidden="1" thickBot="1" x14ac:dyDescent="0.3">
      <c r="A116" s="164" t="s">
        <v>7</v>
      </c>
      <c r="B116" s="722">
        <f>SUM(B112:B115)</f>
        <v>60</v>
      </c>
      <c r="C116" s="166">
        <f>SUM(C112:C115)</f>
        <v>62</v>
      </c>
      <c r="D116" s="723">
        <f>((C116/$B$28))-1</f>
        <v>-0.9762996941896025</v>
      </c>
      <c r="E116" s="166">
        <f>SUM(E112:E115)</f>
        <v>67</v>
      </c>
      <c r="F116" s="723">
        <f>((E116/$B$28))-1</f>
        <v>-0.97438837920489296</v>
      </c>
      <c r="G116" s="166">
        <f>SUM(G112:G115)</f>
        <v>67</v>
      </c>
      <c r="H116" s="723">
        <f>((G116/$B$28))-1</f>
        <v>-0.97438837920489296</v>
      </c>
      <c r="I116" s="106">
        <f t="shared" si="124"/>
        <v>196</v>
      </c>
      <c r="J116" s="851">
        <f t="shared" si="125"/>
        <v>1.0888888888888888</v>
      </c>
      <c r="K116" s="166">
        <f>SUM(K112:K115)</f>
        <v>71</v>
      </c>
      <c r="L116" s="723">
        <f>((K116/$B$28))-1</f>
        <v>-0.97285932721712542</v>
      </c>
      <c r="M116" s="166">
        <f t="shared" ref="M116" si="130">SUM(M112:M115)</f>
        <v>64</v>
      </c>
      <c r="N116" s="723">
        <f t="shared" ref="N116" si="131">((M116/$B$28))-1</f>
        <v>-0.97553516819571862</v>
      </c>
      <c r="O116" s="166">
        <f t="shared" ref="O116" si="132">SUM(O112:O115)</f>
        <v>67</v>
      </c>
      <c r="P116" s="723">
        <f t="shared" ref="P116" si="133">((O116/$B$28))-1</f>
        <v>-0.97438837920489296</v>
      </c>
      <c r="Q116" s="871">
        <f t="shared" si="128"/>
        <v>180</v>
      </c>
      <c r="R116" s="106">
        <f t="shared" si="129"/>
        <v>202</v>
      </c>
      <c r="S116" s="720">
        <f>R116/($B116*3)</f>
        <v>1.1222222222222222</v>
      </c>
    </row>
    <row r="117" spans="1:19" hidden="1" x14ac:dyDescent="0.25"/>
    <row r="118" spans="1:19" ht="15.75" hidden="1" x14ac:dyDescent="0.25">
      <c r="A118" s="1427" t="s">
        <v>291</v>
      </c>
      <c r="B118" s="1428"/>
      <c r="C118" s="1428"/>
      <c r="D118" s="1428"/>
      <c r="E118" s="1428"/>
      <c r="F118" s="1428"/>
      <c r="G118" s="1428"/>
      <c r="H118" s="1428"/>
      <c r="I118" s="1428"/>
      <c r="J118" s="1428"/>
      <c r="K118" s="1428"/>
      <c r="L118" s="1428"/>
      <c r="M118" s="1428"/>
      <c r="N118" s="1428"/>
      <c r="O118" s="1428"/>
      <c r="P118" s="1428"/>
      <c r="Q118" s="1428"/>
      <c r="R118" s="1428"/>
      <c r="S118" s="1428"/>
    </row>
    <row r="119" spans="1:19" ht="34.5" hidden="1" thickBot="1" x14ac:dyDescent="0.3">
      <c r="A119" s="144" t="s">
        <v>14</v>
      </c>
      <c r="B119" s="233" t="s">
        <v>15</v>
      </c>
      <c r="C119" s="346" t="s">
        <v>2</v>
      </c>
      <c r="D119" s="347" t="s">
        <v>1</v>
      </c>
      <c r="E119" s="346" t="s">
        <v>3</v>
      </c>
      <c r="F119" s="347" t="s">
        <v>1</v>
      </c>
      <c r="G119" s="346" t="s">
        <v>4</v>
      </c>
      <c r="H119" s="347" t="s">
        <v>1</v>
      </c>
      <c r="I119" s="149" t="s">
        <v>206</v>
      </c>
      <c r="J119" s="150" t="s">
        <v>205</v>
      </c>
      <c r="K119" s="346" t="s">
        <v>5</v>
      </c>
      <c r="L119" s="347" t="s">
        <v>1</v>
      </c>
      <c r="M119" s="348" t="s">
        <v>203</v>
      </c>
      <c r="N119" s="349" t="s">
        <v>1</v>
      </c>
      <c r="O119" s="348" t="s">
        <v>204</v>
      </c>
      <c r="P119" s="349" t="s">
        <v>1</v>
      </c>
      <c r="Q119" s="730" t="s">
        <v>371</v>
      </c>
      <c r="R119" s="149" t="s">
        <v>206</v>
      </c>
      <c r="S119" s="150" t="s">
        <v>205</v>
      </c>
    </row>
    <row r="120" spans="1:19" ht="15.75" hidden="1" thickTop="1" x14ac:dyDescent="0.25">
      <c r="A120" s="154" t="s">
        <v>8</v>
      </c>
      <c r="B120" s="235">
        <f>'UBS Vila Ede'!B7</f>
        <v>656</v>
      </c>
      <c r="C120" s="152">
        <f>'UBS Vila Ede'!G7</f>
        <v>728</v>
      </c>
      <c r="D120" s="174">
        <f t="shared" ref="D120:D126" si="134">C120/$B120</f>
        <v>1.1097560975609757</v>
      </c>
      <c r="E120" s="152">
        <f>'UBS Vila Ede'!I7</f>
        <v>535</v>
      </c>
      <c r="F120" s="174">
        <f t="shared" ref="F120:F126" si="135">E120/$B120</f>
        <v>0.81554878048780488</v>
      </c>
      <c r="G120" s="152">
        <f>'UBS Vila Ede'!K7</f>
        <v>709</v>
      </c>
      <c r="H120" s="174">
        <f t="shared" ref="H120:L126" si="136">G120/$B120</f>
        <v>1.0807926829268293</v>
      </c>
      <c r="I120" s="101">
        <f t="shared" ref="I120:I126" si="137">SUM(C120,E120,G120)</f>
        <v>1972</v>
      </c>
      <c r="J120" s="175">
        <f t="shared" ref="J120:J126" si="138">((I120/Q120))</f>
        <v>1.0020325203252032</v>
      </c>
      <c r="K120" s="152">
        <f>'UBS Vila Ede'!O7</f>
        <v>710</v>
      </c>
      <c r="L120" s="174">
        <f t="shared" si="136"/>
        <v>1.0823170731707317</v>
      </c>
      <c r="M120" s="152">
        <f>'UBS Vila Ede'!Q7</f>
        <v>544</v>
      </c>
      <c r="N120" s="174">
        <f t="shared" ref="N120:N126" si="139">M120/$B120</f>
        <v>0.82926829268292679</v>
      </c>
      <c r="O120" s="152">
        <f>'UBS Vila Ede'!S7</f>
        <v>786</v>
      </c>
      <c r="P120" s="174">
        <f t="shared" ref="P120:P126" si="140">O120/$B120</f>
        <v>1.1981707317073171</v>
      </c>
      <c r="Q120" s="868">
        <f t="shared" ref="Q120:Q126" si="141">B120*3</f>
        <v>1968</v>
      </c>
      <c r="R120" s="101">
        <f t="shared" ref="R120:R126" si="142">SUM(K120,M120,O120)</f>
        <v>2040</v>
      </c>
      <c r="S120" s="175">
        <f t="shared" ref="S120:S126" si="143">R120/($B120*3)</f>
        <v>1.0365853658536586</v>
      </c>
    </row>
    <row r="121" spans="1:19" hidden="1" x14ac:dyDescent="0.25">
      <c r="A121" s="154" t="s">
        <v>9</v>
      </c>
      <c r="B121" s="238">
        <f>'UBS Vila Ede'!B8</f>
        <v>2416</v>
      </c>
      <c r="C121" s="155">
        <f>'UBS Vila Ede'!G8</f>
        <v>2976</v>
      </c>
      <c r="D121" s="176">
        <f t="shared" si="134"/>
        <v>1.2317880794701987</v>
      </c>
      <c r="E121" s="155">
        <f>'UBS Vila Ede'!I8</f>
        <v>2166</v>
      </c>
      <c r="F121" s="176">
        <f t="shared" si="135"/>
        <v>0.89652317880794707</v>
      </c>
      <c r="G121" s="155">
        <f>'UBS Vila Ede'!K8</f>
        <v>2917</v>
      </c>
      <c r="H121" s="176">
        <f t="shared" si="136"/>
        <v>1.2073675496688743</v>
      </c>
      <c r="I121" s="157">
        <f t="shared" si="137"/>
        <v>8059</v>
      </c>
      <c r="J121" s="177">
        <f t="shared" si="138"/>
        <v>1.11189293598234</v>
      </c>
      <c r="K121" s="155">
        <f>'UBS Vila Ede'!O8</f>
        <v>2855</v>
      </c>
      <c r="L121" s="176">
        <f t="shared" si="136"/>
        <v>1.181705298013245</v>
      </c>
      <c r="M121" s="155">
        <f>'UBS Vila Ede'!Q8</f>
        <v>1939</v>
      </c>
      <c r="N121" s="176">
        <f t="shared" si="139"/>
        <v>0.80256622516556286</v>
      </c>
      <c r="O121" s="155">
        <f>'UBS Vila Ede'!S8</f>
        <v>3033</v>
      </c>
      <c r="P121" s="176">
        <f t="shared" si="140"/>
        <v>1.2553807947019868</v>
      </c>
      <c r="Q121" s="869">
        <f t="shared" si="141"/>
        <v>7248</v>
      </c>
      <c r="R121" s="157">
        <f t="shared" si="142"/>
        <v>7827</v>
      </c>
      <c r="S121" s="177">
        <f t="shared" si="143"/>
        <v>1.0798841059602649</v>
      </c>
    </row>
    <row r="122" spans="1:19" hidden="1" x14ac:dyDescent="0.25">
      <c r="A122" s="154" t="s">
        <v>10</v>
      </c>
      <c r="B122" s="238">
        <f>'UBS Vila Ede'!B9</f>
        <v>526</v>
      </c>
      <c r="C122" s="155">
        <f>'UBS Vila Ede'!G9</f>
        <v>426</v>
      </c>
      <c r="D122" s="176">
        <f t="shared" si="134"/>
        <v>0.8098859315589354</v>
      </c>
      <c r="E122" s="155">
        <f>'UBS Vila Ede'!I9</f>
        <v>609</v>
      </c>
      <c r="F122" s="176">
        <f t="shared" si="135"/>
        <v>1.1577946768060836</v>
      </c>
      <c r="G122" s="155">
        <f>'UBS Vila Ede'!K9</f>
        <v>686</v>
      </c>
      <c r="H122" s="176">
        <f t="shared" si="136"/>
        <v>1.3041825095057034</v>
      </c>
      <c r="I122" s="157">
        <f t="shared" si="137"/>
        <v>1721</v>
      </c>
      <c r="J122" s="177">
        <f t="shared" si="138"/>
        <v>1.0906210392902409</v>
      </c>
      <c r="K122" s="155">
        <f>'UBS Vila Ede'!O9</f>
        <v>625</v>
      </c>
      <c r="L122" s="176">
        <f t="shared" si="136"/>
        <v>1.188212927756654</v>
      </c>
      <c r="M122" s="155">
        <f>'UBS Vila Ede'!Q9</f>
        <v>698</v>
      </c>
      <c r="N122" s="176">
        <f t="shared" si="139"/>
        <v>1.3269961977186311</v>
      </c>
      <c r="O122" s="155">
        <f>'UBS Vila Ede'!S9</f>
        <v>563</v>
      </c>
      <c r="P122" s="176">
        <f t="shared" si="140"/>
        <v>1.0703422053231939</v>
      </c>
      <c r="Q122" s="869">
        <f t="shared" si="141"/>
        <v>1578</v>
      </c>
      <c r="R122" s="157">
        <f t="shared" si="142"/>
        <v>1886</v>
      </c>
      <c r="S122" s="177">
        <f t="shared" si="143"/>
        <v>1.1951837769328264</v>
      </c>
    </row>
    <row r="123" spans="1:19" hidden="1" x14ac:dyDescent="0.25">
      <c r="A123" s="154" t="s">
        <v>42</v>
      </c>
      <c r="B123" s="238">
        <f>'UBS Vila Ede'!B10</f>
        <v>526</v>
      </c>
      <c r="C123" s="155">
        <f>'UBS Vila Ede'!G10</f>
        <v>392</v>
      </c>
      <c r="D123" s="176">
        <f t="shared" si="134"/>
        <v>0.74524714828897343</v>
      </c>
      <c r="E123" s="155">
        <f>'UBS Vila Ede'!I10</f>
        <v>291</v>
      </c>
      <c r="F123" s="176">
        <f t="shared" si="135"/>
        <v>0.55323193916349811</v>
      </c>
      <c r="G123" s="155">
        <f>'UBS Vila Ede'!K10</f>
        <v>499</v>
      </c>
      <c r="H123" s="176">
        <f t="shared" si="136"/>
        <v>0.9486692015209125</v>
      </c>
      <c r="I123" s="157">
        <f t="shared" si="137"/>
        <v>1182</v>
      </c>
      <c r="J123" s="177">
        <f t="shared" si="138"/>
        <v>0.74904942965779464</v>
      </c>
      <c r="K123" s="155">
        <f>'UBS Vila Ede'!O10</f>
        <v>559</v>
      </c>
      <c r="L123" s="176">
        <f t="shared" si="136"/>
        <v>1.0627376425855513</v>
      </c>
      <c r="M123" s="155">
        <f>'UBS Vila Ede'!Q10</f>
        <v>486</v>
      </c>
      <c r="N123" s="176">
        <f t="shared" si="139"/>
        <v>0.92395437262357416</v>
      </c>
      <c r="O123" s="155">
        <f>'UBS Vila Ede'!S10</f>
        <v>724</v>
      </c>
      <c r="P123" s="176">
        <f t="shared" si="140"/>
        <v>1.376425855513308</v>
      </c>
      <c r="Q123" s="869">
        <f t="shared" si="141"/>
        <v>1578</v>
      </c>
      <c r="R123" s="157">
        <f t="shared" si="142"/>
        <v>1769</v>
      </c>
      <c r="S123" s="177">
        <f t="shared" si="143"/>
        <v>1.1210392902408111</v>
      </c>
    </row>
    <row r="124" spans="1:19" hidden="1" x14ac:dyDescent="0.25">
      <c r="A124" s="230" t="s">
        <v>200</v>
      </c>
      <c r="B124" s="238">
        <f>'UBS Vila Ede'!B11</f>
        <v>125</v>
      </c>
      <c r="C124" s="155">
        <f>'UBS Vila Ede'!G11</f>
        <v>111</v>
      </c>
      <c r="D124" s="176">
        <f t="shared" si="134"/>
        <v>0.88800000000000001</v>
      </c>
      <c r="E124" s="155">
        <f>'UBS Vila Ede'!I11</f>
        <v>45</v>
      </c>
      <c r="F124" s="176">
        <f t="shared" si="135"/>
        <v>0.36</v>
      </c>
      <c r="G124" s="155">
        <f>'UBS Vila Ede'!K11</f>
        <v>56</v>
      </c>
      <c r="H124" s="176">
        <f t="shared" si="136"/>
        <v>0.44800000000000001</v>
      </c>
      <c r="I124" s="157">
        <f t="shared" si="137"/>
        <v>212</v>
      </c>
      <c r="J124" s="177">
        <f t="shared" si="138"/>
        <v>0.56533333333333335</v>
      </c>
      <c r="K124" s="155">
        <f>'UBS Vila Ede'!O11</f>
        <v>115</v>
      </c>
      <c r="L124" s="176">
        <f t="shared" si="136"/>
        <v>0.92</v>
      </c>
      <c r="M124" s="155">
        <f>'UBS Vila Ede'!Q11</f>
        <v>125</v>
      </c>
      <c r="N124" s="176">
        <f t="shared" si="139"/>
        <v>1</v>
      </c>
      <c r="O124" s="155">
        <f>'UBS Vila Ede'!S11</f>
        <v>25</v>
      </c>
      <c r="P124" s="176">
        <f t="shared" si="140"/>
        <v>0.2</v>
      </c>
      <c r="Q124" s="869">
        <f t="shared" si="141"/>
        <v>375</v>
      </c>
      <c r="R124" s="157">
        <f t="shared" si="142"/>
        <v>265</v>
      </c>
      <c r="S124" s="177">
        <f t="shared" si="143"/>
        <v>0.70666666666666667</v>
      </c>
    </row>
    <row r="125" spans="1:19" ht="15.75" hidden="1" thickBot="1" x14ac:dyDescent="0.3">
      <c r="A125" s="160" t="s">
        <v>13</v>
      </c>
      <c r="B125" s="239">
        <f>'UBS Vila Ede'!B12</f>
        <v>526</v>
      </c>
      <c r="C125" s="161">
        <f>'UBS Vila Ede'!G12</f>
        <v>500</v>
      </c>
      <c r="D125" s="186">
        <f t="shared" si="134"/>
        <v>0.95057034220532322</v>
      </c>
      <c r="E125" s="161">
        <f>'UBS Vila Ede'!I12</f>
        <v>448</v>
      </c>
      <c r="F125" s="186">
        <f t="shared" si="135"/>
        <v>0.85171102661596954</v>
      </c>
      <c r="G125" s="161">
        <f>'UBS Vila Ede'!K12</f>
        <v>543</v>
      </c>
      <c r="H125" s="186">
        <f t="shared" si="136"/>
        <v>1.0323193916349811</v>
      </c>
      <c r="I125" s="163">
        <f t="shared" si="137"/>
        <v>1491</v>
      </c>
      <c r="J125" s="187">
        <f t="shared" si="138"/>
        <v>0.94486692015209128</v>
      </c>
      <c r="K125" s="161">
        <f>'UBS Vila Ede'!O12</f>
        <v>443</v>
      </c>
      <c r="L125" s="186">
        <f t="shared" si="136"/>
        <v>0.84220532319391639</v>
      </c>
      <c r="M125" s="161">
        <f>'UBS Vila Ede'!Q12</f>
        <v>334</v>
      </c>
      <c r="N125" s="186">
        <f t="shared" si="139"/>
        <v>0.63498098859315588</v>
      </c>
      <c r="O125" s="161">
        <f>'UBS Vila Ede'!S12</f>
        <v>331</v>
      </c>
      <c r="P125" s="186">
        <f t="shared" si="140"/>
        <v>0.62927756653992395</v>
      </c>
      <c r="Q125" s="870">
        <f t="shared" si="141"/>
        <v>1578</v>
      </c>
      <c r="R125" s="163">
        <f t="shared" si="142"/>
        <v>1108</v>
      </c>
      <c r="S125" s="187">
        <f t="shared" si="143"/>
        <v>0.7021546261089987</v>
      </c>
    </row>
    <row r="126" spans="1:19" ht="15.75" hidden="1" thickBot="1" x14ac:dyDescent="0.3">
      <c r="A126" s="164" t="s">
        <v>7</v>
      </c>
      <c r="B126" s="722">
        <f>SUM(B120:B125)</f>
        <v>4775</v>
      </c>
      <c r="C126" s="166">
        <f>SUM(C120:C125)</f>
        <v>5133</v>
      </c>
      <c r="D126" s="723">
        <f t="shared" si="134"/>
        <v>1.0749738219895288</v>
      </c>
      <c r="E126" s="166">
        <f>SUM(E120:E125)</f>
        <v>4094</v>
      </c>
      <c r="F126" s="723">
        <f t="shared" si="135"/>
        <v>0.85738219895287959</v>
      </c>
      <c r="G126" s="166">
        <f>SUM(G120:G125)</f>
        <v>5410</v>
      </c>
      <c r="H126" s="723">
        <f t="shared" si="136"/>
        <v>1.1329842931937173</v>
      </c>
      <c r="I126" s="106">
        <f t="shared" si="137"/>
        <v>14637</v>
      </c>
      <c r="J126" s="851">
        <f t="shared" si="138"/>
        <v>1.0217801047120418</v>
      </c>
      <c r="K126" s="166">
        <f>SUM(K120:K125)</f>
        <v>5307</v>
      </c>
      <c r="L126" s="723">
        <f t="shared" si="136"/>
        <v>1.111413612565445</v>
      </c>
      <c r="M126" s="166">
        <f t="shared" ref="M126" si="144">SUM(M120:M125)</f>
        <v>4126</v>
      </c>
      <c r="N126" s="723">
        <f t="shared" si="139"/>
        <v>0.86408376963350786</v>
      </c>
      <c r="O126" s="166">
        <f t="shared" ref="O126" si="145">SUM(O120:O125)</f>
        <v>5462</v>
      </c>
      <c r="P126" s="723">
        <f t="shared" si="140"/>
        <v>1.1438743455497382</v>
      </c>
      <c r="Q126" s="871">
        <f t="shared" si="141"/>
        <v>14325</v>
      </c>
      <c r="R126" s="106">
        <f t="shared" si="142"/>
        <v>14895</v>
      </c>
      <c r="S126" s="720">
        <f t="shared" si="143"/>
        <v>1.0397905759162305</v>
      </c>
    </row>
    <row r="127" spans="1:19" hidden="1" x14ac:dyDescent="0.25"/>
    <row r="128" spans="1:19" ht="15.75" hidden="1" x14ac:dyDescent="0.25">
      <c r="A128" s="1427" t="s">
        <v>293</v>
      </c>
      <c r="B128" s="1428"/>
      <c r="C128" s="1428"/>
      <c r="D128" s="1428"/>
      <c r="E128" s="1428"/>
      <c r="F128" s="1428"/>
      <c r="G128" s="1428"/>
      <c r="H128" s="1428"/>
      <c r="I128" s="1428"/>
      <c r="J128" s="1428"/>
      <c r="K128" s="1428"/>
      <c r="L128" s="1428"/>
      <c r="M128" s="1428"/>
      <c r="N128" s="1428"/>
      <c r="O128" s="1428"/>
      <c r="P128" s="1428"/>
      <c r="Q128" s="1428"/>
      <c r="R128" s="1428"/>
      <c r="S128" s="1428"/>
    </row>
    <row r="129" spans="1:19" ht="34.5" hidden="1" thickBot="1" x14ac:dyDescent="0.3">
      <c r="A129" s="144" t="s">
        <v>14</v>
      </c>
      <c r="B129" s="233" t="s">
        <v>15</v>
      </c>
      <c r="C129" s="346" t="s">
        <v>2</v>
      </c>
      <c r="D129" s="347" t="s">
        <v>1</v>
      </c>
      <c r="E129" s="346" t="s">
        <v>3</v>
      </c>
      <c r="F129" s="347" t="s">
        <v>1</v>
      </c>
      <c r="G129" s="346" t="s">
        <v>4</v>
      </c>
      <c r="H129" s="347" t="s">
        <v>1</v>
      </c>
      <c r="I129" s="149" t="s">
        <v>206</v>
      </c>
      <c r="J129" s="150" t="s">
        <v>205</v>
      </c>
      <c r="K129" s="346" t="s">
        <v>5</v>
      </c>
      <c r="L129" s="347" t="s">
        <v>1</v>
      </c>
      <c r="M129" s="348" t="s">
        <v>203</v>
      </c>
      <c r="N129" s="349" t="s">
        <v>1</v>
      </c>
      <c r="O129" s="348" t="s">
        <v>204</v>
      </c>
      <c r="P129" s="349" t="s">
        <v>1</v>
      </c>
      <c r="Q129" s="730" t="s">
        <v>371</v>
      </c>
      <c r="R129" s="149" t="s">
        <v>206</v>
      </c>
      <c r="S129" s="150" t="s">
        <v>205</v>
      </c>
    </row>
    <row r="130" spans="1:19" ht="15.75" hidden="1" thickTop="1" x14ac:dyDescent="0.25">
      <c r="A130" s="154" t="s">
        <v>8</v>
      </c>
      <c r="B130" s="235">
        <f>'UBS Vila Leonor'!B7</f>
        <v>464</v>
      </c>
      <c r="C130" s="152">
        <f>'UBS Vila Leonor'!G7</f>
        <v>565</v>
      </c>
      <c r="D130" s="174">
        <f t="shared" ref="D130:D135" si="146">C130/$B130</f>
        <v>1.2176724137931034</v>
      </c>
      <c r="E130" s="152">
        <f>'UBS Vila Leonor'!I7</f>
        <v>495</v>
      </c>
      <c r="F130" s="174">
        <f t="shared" ref="F130:F135" si="147">E130/$B130</f>
        <v>1.0668103448275863</v>
      </c>
      <c r="G130" s="152">
        <f>'UBS Vila Leonor'!K7</f>
        <v>507</v>
      </c>
      <c r="H130" s="174">
        <f t="shared" ref="H130:L135" si="148">G130/$B130</f>
        <v>1.0926724137931034</v>
      </c>
      <c r="I130" s="101">
        <f t="shared" ref="I130:I135" si="149">SUM(C130,E130,G130)</f>
        <v>1567</v>
      </c>
      <c r="J130" s="175">
        <f t="shared" ref="J130:J135" si="150">((I130/Q130))</f>
        <v>1.1257183908045978</v>
      </c>
      <c r="K130" s="152">
        <f>'UBS Vila Leonor'!O7</f>
        <v>215</v>
      </c>
      <c r="L130" s="174">
        <f t="shared" si="148"/>
        <v>0.46336206896551724</v>
      </c>
      <c r="M130" s="152">
        <f>'UBS Vila Leonor'!Q7</f>
        <v>232</v>
      </c>
      <c r="N130" s="174">
        <f t="shared" ref="N130:N135" si="151">M130/$B130</f>
        <v>0.5</v>
      </c>
      <c r="O130" s="152">
        <f>'UBS Vila Leonor'!S7</f>
        <v>514</v>
      </c>
      <c r="P130" s="174">
        <f t="shared" ref="P130:P135" si="152">O130/$B130</f>
        <v>1.1077586206896552</v>
      </c>
      <c r="Q130" s="868">
        <f t="shared" ref="Q130:Q135" si="153">B130*3</f>
        <v>1392</v>
      </c>
      <c r="R130" s="101">
        <f t="shared" ref="R130:R135" si="154">SUM(K130,M130,O130)</f>
        <v>961</v>
      </c>
      <c r="S130" s="175">
        <f t="shared" ref="S130:S135" si="155">R130/($B130*3)</f>
        <v>0.69037356321839083</v>
      </c>
    </row>
    <row r="131" spans="1:19" hidden="1" x14ac:dyDescent="0.25">
      <c r="A131" s="154" t="s">
        <v>9</v>
      </c>
      <c r="B131" s="238">
        <f>'UBS Vila Leonor'!B8</f>
        <v>1544</v>
      </c>
      <c r="C131" s="155">
        <f>'UBS Vila Leonor'!G8</f>
        <v>1801</v>
      </c>
      <c r="D131" s="176">
        <f t="shared" si="146"/>
        <v>1.1664507772020725</v>
      </c>
      <c r="E131" s="155">
        <f>'UBS Vila Leonor'!I8</f>
        <v>2096</v>
      </c>
      <c r="F131" s="176">
        <f t="shared" si="147"/>
        <v>1.3575129533678756</v>
      </c>
      <c r="G131" s="155">
        <f>'UBS Vila Leonor'!K8</f>
        <v>2197</v>
      </c>
      <c r="H131" s="176">
        <f t="shared" si="148"/>
        <v>1.4229274611398963</v>
      </c>
      <c r="I131" s="157">
        <f t="shared" si="149"/>
        <v>6094</v>
      </c>
      <c r="J131" s="177">
        <f t="shared" si="150"/>
        <v>1.3156303972366148</v>
      </c>
      <c r="K131" s="155">
        <f>'UBS Vila Leonor'!O8</f>
        <v>629</v>
      </c>
      <c r="L131" s="176">
        <f t="shared" si="148"/>
        <v>0.40738341968911918</v>
      </c>
      <c r="M131" s="155">
        <f>'UBS Vila Leonor'!Q8</f>
        <v>745</v>
      </c>
      <c r="N131" s="176">
        <f t="shared" si="151"/>
        <v>0.48251295336787564</v>
      </c>
      <c r="O131" s="155">
        <f>'UBS Vila Leonor'!S8</f>
        <v>1819</v>
      </c>
      <c r="P131" s="176">
        <f t="shared" si="152"/>
        <v>1.1781088082901554</v>
      </c>
      <c r="Q131" s="869">
        <f t="shared" si="153"/>
        <v>4632</v>
      </c>
      <c r="R131" s="157">
        <f t="shared" si="154"/>
        <v>3193</v>
      </c>
      <c r="S131" s="177">
        <f t="shared" si="155"/>
        <v>0.68933506044905013</v>
      </c>
    </row>
    <row r="132" spans="1:19" hidden="1" x14ac:dyDescent="0.25">
      <c r="A132" s="154" t="s">
        <v>10</v>
      </c>
      <c r="B132" s="238">
        <f>'UBS Vila Leonor'!B9</f>
        <v>526</v>
      </c>
      <c r="C132" s="155">
        <f>'UBS Vila Leonor'!G9</f>
        <v>491</v>
      </c>
      <c r="D132" s="176">
        <f t="shared" si="146"/>
        <v>0.93346007604562742</v>
      </c>
      <c r="E132" s="155">
        <f>'UBS Vila Leonor'!I9</f>
        <v>374</v>
      </c>
      <c r="F132" s="176">
        <f t="shared" si="147"/>
        <v>0.71102661596958172</v>
      </c>
      <c r="G132" s="155">
        <f>'UBS Vila Leonor'!K9</f>
        <v>545</v>
      </c>
      <c r="H132" s="176">
        <f t="shared" si="148"/>
        <v>1.0361216730038023</v>
      </c>
      <c r="I132" s="157">
        <f t="shared" si="149"/>
        <v>1410</v>
      </c>
      <c r="J132" s="177">
        <f t="shared" si="150"/>
        <v>0.89353612167300378</v>
      </c>
      <c r="K132" s="155">
        <f>'UBS Vila Leonor'!O9</f>
        <v>496</v>
      </c>
      <c r="L132" s="176">
        <f t="shared" si="148"/>
        <v>0.94296577946768056</v>
      </c>
      <c r="M132" s="155">
        <f>'UBS Vila Leonor'!Q9</f>
        <v>545</v>
      </c>
      <c r="N132" s="176">
        <f t="shared" si="151"/>
        <v>1.0361216730038023</v>
      </c>
      <c r="O132" s="155">
        <f>'UBS Vila Leonor'!S9</f>
        <v>634</v>
      </c>
      <c r="P132" s="176">
        <f t="shared" si="152"/>
        <v>1.2053231939163498</v>
      </c>
      <c r="Q132" s="869">
        <f t="shared" si="153"/>
        <v>1578</v>
      </c>
      <c r="R132" s="157">
        <f t="shared" si="154"/>
        <v>1675</v>
      </c>
      <c r="S132" s="177">
        <f t="shared" si="155"/>
        <v>1.061470215462611</v>
      </c>
    </row>
    <row r="133" spans="1:19" hidden="1" x14ac:dyDescent="0.25">
      <c r="A133" s="154" t="s">
        <v>42</v>
      </c>
      <c r="B133" s="238">
        <f>'UBS Vila Leonor'!B10</f>
        <v>526</v>
      </c>
      <c r="C133" s="155">
        <f>'UBS Vila Leonor'!G10</f>
        <v>310</v>
      </c>
      <c r="D133" s="176">
        <f t="shared" si="146"/>
        <v>0.58935361216730042</v>
      </c>
      <c r="E133" s="155">
        <f>'UBS Vila Leonor'!I10</f>
        <v>317</v>
      </c>
      <c r="F133" s="176">
        <f t="shared" si="147"/>
        <v>0.60266159695817489</v>
      </c>
      <c r="G133" s="155">
        <f>'UBS Vila Leonor'!K10</f>
        <v>504</v>
      </c>
      <c r="H133" s="176">
        <f t="shared" si="148"/>
        <v>0.95817490494296575</v>
      </c>
      <c r="I133" s="157">
        <f t="shared" si="149"/>
        <v>1131</v>
      </c>
      <c r="J133" s="177">
        <f t="shared" si="150"/>
        <v>0.71673003802281365</v>
      </c>
      <c r="K133" s="155">
        <f>'UBS Vila Leonor'!O10</f>
        <v>417</v>
      </c>
      <c r="L133" s="176">
        <f t="shared" si="148"/>
        <v>0.79277566539923949</v>
      </c>
      <c r="M133" s="155">
        <f>'UBS Vila Leonor'!Q10</f>
        <v>263</v>
      </c>
      <c r="N133" s="176">
        <f t="shared" si="151"/>
        <v>0.5</v>
      </c>
      <c r="O133" s="155">
        <f>'UBS Vila Leonor'!S10</f>
        <v>424</v>
      </c>
      <c r="P133" s="176">
        <f t="shared" si="152"/>
        <v>0.80608365019011408</v>
      </c>
      <c r="Q133" s="869">
        <f t="shared" si="153"/>
        <v>1578</v>
      </c>
      <c r="R133" s="157">
        <f t="shared" si="154"/>
        <v>1104</v>
      </c>
      <c r="S133" s="177">
        <f t="shared" si="155"/>
        <v>0.69961977186311786</v>
      </c>
    </row>
    <row r="134" spans="1:19" ht="15.75" hidden="1" thickBot="1" x14ac:dyDescent="0.3">
      <c r="A134" s="160" t="s">
        <v>13</v>
      </c>
      <c r="B134" s="239">
        <f>'UBS Vila Leonor'!B11</f>
        <v>526</v>
      </c>
      <c r="C134" s="161">
        <f>'UBS Vila Leonor'!G11</f>
        <v>324</v>
      </c>
      <c r="D134" s="186">
        <f t="shared" si="146"/>
        <v>0.61596958174904948</v>
      </c>
      <c r="E134" s="161">
        <f>'UBS Vila Leonor'!I11</f>
        <v>422</v>
      </c>
      <c r="F134" s="186">
        <f t="shared" si="147"/>
        <v>0.80228136882129275</v>
      </c>
      <c r="G134" s="161">
        <f>'UBS Vila Leonor'!K11</f>
        <v>208</v>
      </c>
      <c r="H134" s="186">
        <f t="shared" si="148"/>
        <v>0.39543726235741444</v>
      </c>
      <c r="I134" s="163">
        <f t="shared" si="149"/>
        <v>954</v>
      </c>
      <c r="J134" s="187">
        <f t="shared" si="150"/>
        <v>0.6045627376425855</v>
      </c>
      <c r="K134" s="161">
        <f>'UBS Vila Leonor'!O11</f>
        <v>377</v>
      </c>
      <c r="L134" s="186">
        <f t="shared" si="148"/>
        <v>0.71673003802281365</v>
      </c>
      <c r="M134" s="161">
        <f>'UBS Vila Leonor'!Q11</f>
        <v>424</v>
      </c>
      <c r="N134" s="186">
        <f t="shared" si="151"/>
        <v>0.80608365019011408</v>
      </c>
      <c r="O134" s="161">
        <f>'UBS Vila Leonor'!S11</f>
        <v>360</v>
      </c>
      <c r="P134" s="186">
        <f t="shared" si="152"/>
        <v>0.68441064638783267</v>
      </c>
      <c r="Q134" s="870">
        <f t="shared" si="153"/>
        <v>1578</v>
      </c>
      <c r="R134" s="163">
        <f t="shared" si="154"/>
        <v>1161</v>
      </c>
      <c r="S134" s="187">
        <f t="shared" si="155"/>
        <v>0.73574144486692017</v>
      </c>
    </row>
    <row r="135" spans="1:19" ht="15.75" hidden="1" thickBot="1" x14ac:dyDescent="0.3">
      <c r="A135" s="164" t="s">
        <v>7</v>
      </c>
      <c r="B135" s="722">
        <f>SUM(B130:B134)</f>
        <v>3586</v>
      </c>
      <c r="C135" s="166">
        <f>SUM(C130:C134)</f>
        <v>3491</v>
      </c>
      <c r="D135" s="723">
        <f t="shared" si="146"/>
        <v>0.97350808700501956</v>
      </c>
      <c r="E135" s="166">
        <f>SUM(E130:E134)</f>
        <v>3704</v>
      </c>
      <c r="F135" s="723">
        <f t="shared" si="147"/>
        <v>1.0329057445621863</v>
      </c>
      <c r="G135" s="166">
        <f>SUM(G130:G134)</f>
        <v>3961</v>
      </c>
      <c r="H135" s="723">
        <f t="shared" si="148"/>
        <v>1.1045733407696599</v>
      </c>
      <c r="I135" s="106">
        <f t="shared" si="149"/>
        <v>11156</v>
      </c>
      <c r="J135" s="851">
        <f t="shared" si="150"/>
        <v>1.0369957241122885</v>
      </c>
      <c r="K135" s="166">
        <f>SUM(K130:K134)</f>
        <v>2134</v>
      </c>
      <c r="L135" s="723">
        <f t="shared" si="148"/>
        <v>0.59509202453987731</v>
      </c>
      <c r="M135" s="166">
        <f t="shared" ref="M135" si="156">SUM(M130:M134)</f>
        <v>2209</v>
      </c>
      <c r="N135" s="723">
        <f t="shared" si="151"/>
        <v>0.61600669269380925</v>
      </c>
      <c r="O135" s="166">
        <f t="shared" ref="O135" si="157">SUM(O130:O134)</f>
        <v>3751</v>
      </c>
      <c r="P135" s="723">
        <f t="shared" si="152"/>
        <v>1.0460122699386503</v>
      </c>
      <c r="Q135" s="871">
        <f t="shared" si="153"/>
        <v>10758</v>
      </c>
      <c r="R135" s="106">
        <f t="shared" si="154"/>
        <v>8094</v>
      </c>
      <c r="S135" s="720">
        <f t="shared" si="155"/>
        <v>0.75237032905744561</v>
      </c>
    </row>
    <row r="136" spans="1:19" hidden="1" x14ac:dyDescent="0.25"/>
    <row r="137" spans="1:19" ht="15.75" hidden="1" x14ac:dyDescent="0.25">
      <c r="A137" s="1427" t="s">
        <v>295</v>
      </c>
      <c r="B137" s="1428"/>
      <c r="C137" s="1428"/>
      <c r="D137" s="1428"/>
      <c r="E137" s="1428"/>
      <c r="F137" s="1428"/>
      <c r="G137" s="1428"/>
      <c r="H137" s="1428"/>
      <c r="I137" s="1428"/>
      <c r="J137" s="1428"/>
      <c r="K137" s="1428"/>
      <c r="L137" s="1428"/>
      <c r="M137" s="1428"/>
      <c r="N137" s="1428"/>
      <c r="O137" s="1428"/>
      <c r="P137" s="1428"/>
      <c r="Q137" s="1428"/>
      <c r="R137" s="1428"/>
      <c r="S137" s="1428"/>
    </row>
    <row r="138" spans="1:19" ht="34.5" hidden="1" thickBot="1" x14ac:dyDescent="0.3">
      <c r="A138" s="144" t="s">
        <v>14</v>
      </c>
      <c r="B138" s="233" t="s">
        <v>15</v>
      </c>
      <c r="C138" s="346" t="s">
        <v>2</v>
      </c>
      <c r="D138" s="347" t="s">
        <v>1</v>
      </c>
      <c r="E138" s="346" t="s">
        <v>3</v>
      </c>
      <c r="F138" s="347" t="s">
        <v>1</v>
      </c>
      <c r="G138" s="346" t="s">
        <v>4</v>
      </c>
      <c r="H138" s="347" t="s">
        <v>1</v>
      </c>
      <c r="I138" s="149" t="s">
        <v>206</v>
      </c>
      <c r="J138" s="150" t="s">
        <v>205</v>
      </c>
      <c r="K138" s="346" t="s">
        <v>5</v>
      </c>
      <c r="L138" s="347" t="s">
        <v>1</v>
      </c>
      <c r="M138" s="348" t="s">
        <v>203</v>
      </c>
      <c r="N138" s="349" t="s">
        <v>1</v>
      </c>
      <c r="O138" s="348" t="s">
        <v>204</v>
      </c>
      <c r="P138" s="349" t="s">
        <v>1</v>
      </c>
      <c r="Q138" s="730" t="s">
        <v>371</v>
      </c>
      <c r="R138" s="149" t="s">
        <v>206</v>
      </c>
      <c r="S138" s="150" t="s">
        <v>205</v>
      </c>
    </row>
    <row r="139" spans="1:19" ht="15.75" hidden="1" thickTop="1" x14ac:dyDescent="0.25">
      <c r="A139" s="154" t="s">
        <v>8</v>
      </c>
      <c r="B139" s="235">
        <f>'UBS Vila Sabrina'!B7</f>
        <v>544</v>
      </c>
      <c r="C139" s="152">
        <f>'UBS Vila Sabrina'!G7</f>
        <v>545</v>
      </c>
      <c r="D139" s="174">
        <f t="shared" ref="D139:D144" si="158">C139/$B139</f>
        <v>1.0018382352941178</v>
      </c>
      <c r="E139" s="152">
        <f>'UBS Vila Sabrina'!I7</f>
        <v>522</v>
      </c>
      <c r="F139" s="174">
        <f t="shared" ref="F139:F144" si="159">E139/$B139</f>
        <v>0.9595588235294118</v>
      </c>
      <c r="G139" s="152">
        <f>'UBS Vila Sabrina'!K7</f>
        <v>621</v>
      </c>
      <c r="H139" s="174">
        <f t="shared" ref="H139:L144" si="160">G139/$B139</f>
        <v>1.1415441176470589</v>
      </c>
      <c r="I139" s="101">
        <f t="shared" ref="I139:I144" si="161">SUM(C139,E139,G139)</f>
        <v>1688</v>
      </c>
      <c r="J139" s="175">
        <f t="shared" ref="J139:J144" si="162">((I139/Q139))</f>
        <v>1.0343137254901962</v>
      </c>
      <c r="K139" s="152">
        <f>'UBS Vila Sabrina'!O7</f>
        <v>500</v>
      </c>
      <c r="L139" s="174">
        <f t="shared" si="160"/>
        <v>0.91911764705882348</v>
      </c>
      <c r="M139" s="152">
        <f>'UBS Vila Sabrina'!Q7</f>
        <v>494</v>
      </c>
      <c r="N139" s="174">
        <f t="shared" ref="N139:N144" si="163">M139/$B139</f>
        <v>0.90808823529411764</v>
      </c>
      <c r="O139" s="152">
        <f>'UBS Vila Sabrina'!S7</f>
        <v>365</v>
      </c>
      <c r="P139" s="174">
        <f t="shared" ref="P139:P144" si="164">O139/$B139</f>
        <v>0.67095588235294112</v>
      </c>
      <c r="Q139" s="868">
        <f t="shared" ref="Q139:Q144" si="165">B139*3</f>
        <v>1632</v>
      </c>
      <c r="R139" s="101">
        <f t="shared" ref="R139:R144" si="166">SUM(K139,M139,O139)</f>
        <v>1359</v>
      </c>
      <c r="S139" s="175">
        <f t="shared" ref="S139:S144" si="167">R139/($B139*3)</f>
        <v>0.83272058823529416</v>
      </c>
    </row>
    <row r="140" spans="1:19" hidden="1" x14ac:dyDescent="0.25">
      <c r="A140" s="154" t="s">
        <v>9</v>
      </c>
      <c r="B140" s="238">
        <f>'UBS Vila Sabrina'!B8</f>
        <v>1744</v>
      </c>
      <c r="C140" s="155">
        <f>'UBS Vila Sabrina'!G8</f>
        <v>2143</v>
      </c>
      <c r="D140" s="176">
        <f t="shared" si="158"/>
        <v>1.2287844036697249</v>
      </c>
      <c r="E140" s="155">
        <f>'UBS Vila Sabrina'!I8</f>
        <v>2290</v>
      </c>
      <c r="F140" s="176">
        <f t="shared" si="159"/>
        <v>1.3130733944954129</v>
      </c>
      <c r="G140" s="155">
        <f>'UBS Vila Sabrina'!K8</f>
        <v>2256</v>
      </c>
      <c r="H140" s="176">
        <f t="shared" si="160"/>
        <v>1.2935779816513762</v>
      </c>
      <c r="I140" s="157">
        <f t="shared" si="161"/>
        <v>6689</v>
      </c>
      <c r="J140" s="177">
        <f t="shared" si="162"/>
        <v>1.2784785932721712</v>
      </c>
      <c r="K140" s="155">
        <f>'UBS Vila Sabrina'!O8</f>
        <v>1578</v>
      </c>
      <c r="L140" s="176">
        <f t="shared" si="160"/>
        <v>0.90481651376146788</v>
      </c>
      <c r="M140" s="155">
        <f>'UBS Vila Sabrina'!Q8</f>
        <v>1347</v>
      </c>
      <c r="N140" s="176">
        <f t="shared" si="163"/>
        <v>0.77236238532110091</v>
      </c>
      <c r="O140" s="155">
        <f>'UBS Vila Sabrina'!S8</f>
        <v>757</v>
      </c>
      <c r="P140" s="176">
        <f t="shared" si="164"/>
        <v>0.43405963302752293</v>
      </c>
      <c r="Q140" s="869">
        <f t="shared" si="165"/>
        <v>5232</v>
      </c>
      <c r="R140" s="157">
        <f t="shared" si="166"/>
        <v>3682</v>
      </c>
      <c r="S140" s="177">
        <f t="shared" si="167"/>
        <v>0.70374617737003053</v>
      </c>
    </row>
    <row r="141" spans="1:19" hidden="1" x14ac:dyDescent="0.25">
      <c r="A141" s="154" t="s">
        <v>10</v>
      </c>
      <c r="B141" s="238">
        <f>'UBS Vila Sabrina'!B9</f>
        <v>789</v>
      </c>
      <c r="C141" s="155">
        <f>'UBS Vila Sabrina'!G9</f>
        <v>629</v>
      </c>
      <c r="D141" s="176">
        <f t="shared" si="158"/>
        <v>0.79721166032953106</v>
      </c>
      <c r="E141" s="155">
        <f>'UBS Vila Sabrina'!I9</f>
        <v>494</v>
      </c>
      <c r="F141" s="176">
        <f t="shared" si="159"/>
        <v>0.62610899873257286</v>
      </c>
      <c r="G141" s="155">
        <f>'UBS Vila Sabrina'!K9</f>
        <v>456</v>
      </c>
      <c r="H141" s="176">
        <f t="shared" si="160"/>
        <v>0.57794676806083645</v>
      </c>
      <c r="I141" s="157">
        <f t="shared" si="161"/>
        <v>1579</v>
      </c>
      <c r="J141" s="177">
        <f t="shared" si="162"/>
        <v>0.66708914237431349</v>
      </c>
      <c r="K141" s="155">
        <f>'UBS Vila Sabrina'!O9</f>
        <v>735</v>
      </c>
      <c r="L141" s="176">
        <f t="shared" si="160"/>
        <v>0.9315589353612167</v>
      </c>
      <c r="M141" s="155">
        <f>'UBS Vila Sabrina'!Q9</f>
        <v>839</v>
      </c>
      <c r="N141" s="176">
        <f t="shared" si="163"/>
        <v>1.0633713561470215</v>
      </c>
      <c r="O141" s="155">
        <f>'UBS Vila Sabrina'!S9</f>
        <v>939</v>
      </c>
      <c r="P141" s="176">
        <f t="shared" si="164"/>
        <v>1.1901140684410647</v>
      </c>
      <c r="Q141" s="869">
        <f t="shared" si="165"/>
        <v>2367</v>
      </c>
      <c r="R141" s="157">
        <f t="shared" si="166"/>
        <v>2513</v>
      </c>
      <c r="S141" s="177">
        <f t="shared" si="167"/>
        <v>1.0616814533164343</v>
      </c>
    </row>
    <row r="142" spans="1:19" hidden="1" x14ac:dyDescent="0.25">
      <c r="A142" s="154" t="s">
        <v>42</v>
      </c>
      <c r="B142" s="238">
        <f>'UBS Vila Sabrina'!B10</f>
        <v>526</v>
      </c>
      <c r="C142" s="155">
        <f>'UBS Vila Sabrina'!G10</f>
        <v>510</v>
      </c>
      <c r="D142" s="176">
        <f t="shared" si="158"/>
        <v>0.96958174904942962</v>
      </c>
      <c r="E142" s="155">
        <f>'UBS Vila Sabrina'!I10</f>
        <v>453</v>
      </c>
      <c r="F142" s="176">
        <f t="shared" si="159"/>
        <v>0.86121673003802279</v>
      </c>
      <c r="G142" s="155">
        <f>'UBS Vila Sabrina'!K10</f>
        <v>510</v>
      </c>
      <c r="H142" s="176">
        <f t="shared" si="160"/>
        <v>0.96958174904942962</v>
      </c>
      <c r="I142" s="157">
        <f t="shared" si="161"/>
        <v>1473</v>
      </c>
      <c r="J142" s="177">
        <f t="shared" si="162"/>
        <v>0.93346007604562742</v>
      </c>
      <c r="K142" s="155">
        <f>'UBS Vila Sabrina'!O10</f>
        <v>463</v>
      </c>
      <c r="L142" s="176">
        <f t="shared" si="160"/>
        <v>0.88022813688212931</v>
      </c>
      <c r="M142" s="155">
        <f>'UBS Vila Sabrina'!Q10</f>
        <v>286</v>
      </c>
      <c r="N142" s="176">
        <f t="shared" si="163"/>
        <v>0.54372623574144485</v>
      </c>
      <c r="O142" s="155">
        <f>'UBS Vila Sabrina'!S10</f>
        <v>532</v>
      </c>
      <c r="P142" s="176">
        <f t="shared" si="164"/>
        <v>1.0114068441064639</v>
      </c>
      <c r="Q142" s="869">
        <f t="shared" si="165"/>
        <v>1578</v>
      </c>
      <c r="R142" s="157">
        <f t="shared" si="166"/>
        <v>1281</v>
      </c>
      <c r="S142" s="177">
        <f t="shared" si="167"/>
        <v>0.81178707224334601</v>
      </c>
    </row>
    <row r="143" spans="1:19" ht="15.75" hidden="1" thickBot="1" x14ac:dyDescent="0.3">
      <c r="A143" s="160" t="s">
        <v>13</v>
      </c>
      <c r="B143" s="239">
        <f>'UBS Vila Sabrina'!B11</f>
        <v>526</v>
      </c>
      <c r="C143" s="161">
        <f>'UBS Vila Sabrina'!G11</f>
        <v>289</v>
      </c>
      <c r="D143" s="186">
        <f t="shared" si="158"/>
        <v>0.54942965779467678</v>
      </c>
      <c r="E143" s="161">
        <f>'UBS Vila Sabrina'!I11</f>
        <v>393</v>
      </c>
      <c r="F143" s="186">
        <f t="shared" si="159"/>
        <v>0.74714828897338403</v>
      </c>
      <c r="G143" s="161">
        <f>'UBS Vila Sabrina'!K11</f>
        <v>514</v>
      </c>
      <c r="H143" s="186">
        <f t="shared" si="160"/>
        <v>0.97718631178707227</v>
      </c>
      <c r="I143" s="163">
        <f t="shared" si="161"/>
        <v>1196</v>
      </c>
      <c r="J143" s="187">
        <f t="shared" si="162"/>
        <v>0.75792141951837766</v>
      </c>
      <c r="K143" s="161">
        <f>'UBS Vila Sabrina'!O11</f>
        <v>488</v>
      </c>
      <c r="L143" s="186">
        <f t="shared" si="160"/>
        <v>0.92775665399239549</v>
      </c>
      <c r="M143" s="161">
        <f>'UBS Vila Sabrina'!Q11</f>
        <v>522</v>
      </c>
      <c r="N143" s="186">
        <f t="shared" si="163"/>
        <v>0.99239543726235746</v>
      </c>
      <c r="O143" s="161">
        <f>'UBS Vila Sabrina'!S11</f>
        <v>557</v>
      </c>
      <c r="P143" s="186">
        <f t="shared" si="164"/>
        <v>1.05893536121673</v>
      </c>
      <c r="Q143" s="870">
        <f t="shared" si="165"/>
        <v>1578</v>
      </c>
      <c r="R143" s="163">
        <f t="shared" si="166"/>
        <v>1567</v>
      </c>
      <c r="S143" s="187">
        <f t="shared" si="167"/>
        <v>0.99302915082382759</v>
      </c>
    </row>
    <row r="144" spans="1:19" ht="15.75" hidden="1" thickBot="1" x14ac:dyDescent="0.3">
      <c r="A144" s="164" t="s">
        <v>7</v>
      </c>
      <c r="B144" s="722">
        <f>SUM(B139:B143)</f>
        <v>4129</v>
      </c>
      <c r="C144" s="166">
        <f>SUM(C139:C143)</f>
        <v>4116</v>
      </c>
      <c r="D144" s="723">
        <f t="shared" si="158"/>
        <v>0.99685153790263992</v>
      </c>
      <c r="E144" s="166">
        <f>SUM(E139:E143)</f>
        <v>4152</v>
      </c>
      <c r="F144" s="723">
        <f t="shared" si="159"/>
        <v>1.0055703560184064</v>
      </c>
      <c r="G144" s="166">
        <f>SUM(G139:G143)</f>
        <v>4357</v>
      </c>
      <c r="H144" s="723">
        <f t="shared" si="160"/>
        <v>1.0552191813998546</v>
      </c>
      <c r="I144" s="106">
        <f t="shared" si="161"/>
        <v>12625</v>
      </c>
      <c r="J144" s="851">
        <f t="shared" si="162"/>
        <v>1.0192136917736336</v>
      </c>
      <c r="K144" s="166">
        <f>SUM(K139:K143)</f>
        <v>3764</v>
      </c>
      <c r="L144" s="723">
        <f t="shared" si="160"/>
        <v>0.9116008718818116</v>
      </c>
      <c r="M144" s="166">
        <f t="shared" ref="M144" si="168">SUM(M139:M143)</f>
        <v>3488</v>
      </c>
      <c r="N144" s="723">
        <f t="shared" si="163"/>
        <v>0.84475659966093486</v>
      </c>
      <c r="O144" s="166">
        <f t="shared" ref="O144" si="169">SUM(O139:O143)</f>
        <v>3150</v>
      </c>
      <c r="P144" s="723">
        <f t="shared" si="164"/>
        <v>0.76289658512957137</v>
      </c>
      <c r="Q144" s="871">
        <f t="shared" si="165"/>
        <v>12387</v>
      </c>
      <c r="R144" s="106">
        <f t="shared" si="166"/>
        <v>10402</v>
      </c>
      <c r="S144" s="720">
        <f t="shared" si="167"/>
        <v>0.83975135222410591</v>
      </c>
    </row>
    <row r="145" spans="1:19" hidden="1" x14ac:dyDescent="0.25"/>
    <row r="146" spans="1:19" ht="15.75" hidden="1" x14ac:dyDescent="0.25">
      <c r="A146" s="1427" t="s">
        <v>297</v>
      </c>
      <c r="B146" s="1428"/>
      <c r="C146" s="1428"/>
      <c r="D146" s="1428"/>
      <c r="E146" s="1428"/>
      <c r="F146" s="1428"/>
      <c r="G146" s="1428"/>
      <c r="H146" s="1428"/>
      <c r="I146" s="1428"/>
      <c r="J146" s="1428"/>
      <c r="K146" s="1428"/>
      <c r="L146" s="1428"/>
      <c r="M146" s="1428"/>
      <c r="N146" s="1428"/>
      <c r="O146" s="1428"/>
      <c r="P146" s="1428"/>
      <c r="Q146" s="1428"/>
      <c r="R146" s="1428"/>
      <c r="S146" s="1428"/>
    </row>
    <row r="147" spans="1:19" ht="34.5" hidden="1" thickBot="1" x14ac:dyDescent="0.3">
      <c r="A147" s="144" t="s">
        <v>14</v>
      </c>
      <c r="B147" s="233" t="s">
        <v>15</v>
      </c>
      <c r="C147" s="346" t="s">
        <v>2</v>
      </c>
      <c r="D147" s="347" t="s">
        <v>1</v>
      </c>
      <c r="E147" s="346" t="s">
        <v>3</v>
      </c>
      <c r="F147" s="347" t="s">
        <v>1</v>
      </c>
      <c r="G147" s="346" t="s">
        <v>4</v>
      </c>
      <c r="H147" s="347" t="s">
        <v>1</v>
      </c>
      <c r="I147" s="149" t="s">
        <v>206</v>
      </c>
      <c r="J147" s="150" t="s">
        <v>205</v>
      </c>
      <c r="K147" s="346" t="s">
        <v>5</v>
      </c>
      <c r="L147" s="347" t="s">
        <v>1</v>
      </c>
      <c r="M147" s="348" t="s">
        <v>203</v>
      </c>
      <c r="N147" s="349" t="s">
        <v>1</v>
      </c>
      <c r="O147" s="348" t="s">
        <v>204</v>
      </c>
      <c r="P147" s="349" t="s">
        <v>1</v>
      </c>
      <c r="Q147" s="730" t="s">
        <v>371</v>
      </c>
      <c r="R147" s="149" t="s">
        <v>206</v>
      </c>
      <c r="S147" s="150" t="s">
        <v>205</v>
      </c>
    </row>
    <row r="148" spans="1:19" ht="15.75" hidden="1" thickTop="1" x14ac:dyDescent="0.25">
      <c r="A148" s="154" t="s">
        <v>8</v>
      </c>
      <c r="B148" s="235">
        <f>'UBS Carandiru'!B7</f>
        <v>656</v>
      </c>
      <c r="C148" s="152">
        <f>'UBS Carandiru'!G7</f>
        <v>670</v>
      </c>
      <c r="D148" s="174">
        <f t="shared" ref="D148:D156" si="170">C148/$B148</f>
        <v>1.0213414634146341</v>
      </c>
      <c r="E148" s="152">
        <f>'UBS Carandiru'!I7</f>
        <v>562</v>
      </c>
      <c r="F148" s="174">
        <f t="shared" ref="F148:F156" si="171">E148/$B148</f>
        <v>0.85670731707317072</v>
      </c>
      <c r="G148" s="152">
        <f>'UBS Carandiru'!K7</f>
        <v>673</v>
      </c>
      <c r="H148" s="174">
        <f t="shared" ref="H148:L156" si="172">G148/$B148</f>
        <v>1.0259146341463414</v>
      </c>
      <c r="I148" s="101">
        <f t="shared" ref="I148:I156" si="173">SUM(C148,E148,G148)</f>
        <v>1905</v>
      </c>
      <c r="J148" s="175">
        <f t="shared" ref="J148:J156" si="174">((I148/Q148))</f>
        <v>0.96798780487804881</v>
      </c>
      <c r="K148" s="152">
        <f>'UBS Carandiru'!O7</f>
        <v>598</v>
      </c>
      <c r="L148" s="174">
        <f t="shared" si="172"/>
        <v>0.91158536585365857</v>
      </c>
      <c r="M148" s="152">
        <f>'UBS Carandiru'!Q7</f>
        <v>602</v>
      </c>
      <c r="N148" s="174">
        <f t="shared" ref="N148:N156" si="175">M148/$B148</f>
        <v>0.91768292682926833</v>
      </c>
      <c r="O148" s="152">
        <f>'UBS Carandiru'!S7</f>
        <v>650</v>
      </c>
      <c r="P148" s="174">
        <f t="shared" ref="P148:P156" si="176">O148/$B148</f>
        <v>0.99085365853658536</v>
      </c>
      <c r="Q148" s="868">
        <f t="shared" ref="Q148:Q156" si="177">B148*3</f>
        <v>1968</v>
      </c>
      <c r="R148" s="101">
        <f t="shared" ref="R148:R156" si="178">SUM(K148,M148,O148)</f>
        <v>1850</v>
      </c>
      <c r="S148" s="175">
        <f t="shared" ref="S148:S156" si="179">R148/($B148*3)</f>
        <v>0.94004065040650409</v>
      </c>
    </row>
    <row r="149" spans="1:19" hidden="1" x14ac:dyDescent="0.25">
      <c r="A149" s="154" t="s">
        <v>9</v>
      </c>
      <c r="B149" s="238">
        <f>'UBS Carandiru'!B8</f>
        <v>2216</v>
      </c>
      <c r="C149" s="155">
        <f>'UBS Carandiru'!G8</f>
        <v>3011</v>
      </c>
      <c r="D149" s="176">
        <f t="shared" si="170"/>
        <v>1.3587545126353791</v>
      </c>
      <c r="E149" s="155">
        <f>'UBS Carandiru'!I8</f>
        <v>2226</v>
      </c>
      <c r="F149" s="176">
        <f t="shared" si="171"/>
        <v>1.0045126353790614</v>
      </c>
      <c r="G149" s="155">
        <f>'UBS Carandiru'!K8</f>
        <v>3187</v>
      </c>
      <c r="H149" s="176">
        <f t="shared" si="172"/>
        <v>1.4381768953068592</v>
      </c>
      <c r="I149" s="157">
        <f t="shared" si="173"/>
        <v>8424</v>
      </c>
      <c r="J149" s="177">
        <f t="shared" si="174"/>
        <v>1.2671480144404332</v>
      </c>
      <c r="K149" s="155">
        <f>'UBS Carandiru'!O8</f>
        <v>1413</v>
      </c>
      <c r="L149" s="176">
        <f t="shared" si="172"/>
        <v>0.6376353790613718</v>
      </c>
      <c r="M149" s="155">
        <f>'UBS Carandiru'!Q8</f>
        <v>650</v>
      </c>
      <c r="N149" s="176">
        <f t="shared" si="175"/>
        <v>0.29332129963898917</v>
      </c>
      <c r="O149" s="155">
        <f>'UBS Carandiru'!S8</f>
        <v>3545</v>
      </c>
      <c r="P149" s="176">
        <f t="shared" si="176"/>
        <v>1.5997292418772564</v>
      </c>
      <c r="Q149" s="869">
        <f t="shared" si="177"/>
        <v>6648</v>
      </c>
      <c r="R149" s="157">
        <f t="shared" si="178"/>
        <v>5608</v>
      </c>
      <c r="S149" s="177">
        <f t="shared" si="179"/>
        <v>0.84356197352587248</v>
      </c>
    </row>
    <row r="150" spans="1:19" hidden="1" x14ac:dyDescent="0.25">
      <c r="A150" s="154" t="s">
        <v>10</v>
      </c>
      <c r="B150" s="238">
        <f>'UBS Carandiru'!B9</f>
        <v>789</v>
      </c>
      <c r="C150" s="155">
        <f>'UBS Carandiru'!G9</f>
        <v>782</v>
      </c>
      <c r="D150" s="176">
        <f t="shared" si="170"/>
        <v>0.99112801013941698</v>
      </c>
      <c r="E150" s="155">
        <f>'UBS Carandiru'!I9</f>
        <v>534</v>
      </c>
      <c r="F150" s="176">
        <f t="shared" si="171"/>
        <v>0.67680608365019013</v>
      </c>
      <c r="G150" s="155">
        <f>'UBS Carandiru'!K9</f>
        <v>661</v>
      </c>
      <c r="H150" s="176">
        <f t="shared" si="172"/>
        <v>0.83776932826362482</v>
      </c>
      <c r="I150" s="157">
        <f t="shared" si="173"/>
        <v>1977</v>
      </c>
      <c r="J150" s="177">
        <f t="shared" si="174"/>
        <v>0.83523447401774398</v>
      </c>
      <c r="K150" s="155">
        <f>'UBS Carandiru'!O9</f>
        <v>345</v>
      </c>
      <c r="L150" s="176">
        <f t="shared" si="172"/>
        <v>0.43726235741444869</v>
      </c>
      <c r="M150" s="155">
        <f>'UBS Carandiru'!Q9</f>
        <v>470</v>
      </c>
      <c r="N150" s="176">
        <f t="shared" si="175"/>
        <v>0.59569074778200248</v>
      </c>
      <c r="O150" s="155">
        <f>'UBS Carandiru'!S9</f>
        <v>622</v>
      </c>
      <c r="P150" s="176">
        <f t="shared" si="176"/>
        <v>0.78833967046894804</v>
      </c>
      <c r="Q150" s="869">
        <f t="shared" si="177"/>
        <v>2367</v>
      </c>
      <c r="R150" s="157">
        <f t="shared" si="178"/>
        <v>1437</v>
      </c>
      <c r="S150" s="177">
        <f t="shared" si="179"/>
        <v>0.60709759188846646</v>
      </c>
    </row>
    <row r="151" spans="1:19" hidden="1" x14ac:dyDescent="0.25">
      <c r="A151" s="154" t="s">
        <v>42</v>
      </c>
      <c r="B151" s="238">
        <f>'UBS Carandiru'!B10</f>
        <v>395</v>
      </c>
      <c r="C151" s="155">
        <f>'UBS Carandiru'!G10</f>
        <v>460</v>
      </c>
      <c r="D151" s="176">
        <f t="shared" si="170"/>
        <v>1.1645569620253164</v>
      </c>
      <c r="E151" s="155">
        <f>'UBS Carandiru'!I10</f>
        <v>336</v>
      </c>
      <c r="F151" s="176">
        <f t="shared" si="171"/>
        <v>0.85063291139240504</v>
      </c>
      <c r="G151" s="155">
        <f>'UBS Carandiru'!K10</f>
        <v>415</v>
      </c>
      <c r="H151" s="176">
        <f t="shared" si="172"/>
        <v>1.0506329113924051</v>
      </c>
      <c r="I151" s="157">
        <f t="shared" si="173"/>
        <v>1211</v>
      </c>
      <c r="J151" s="177">
        <f t="shared" si="174"/>
        <v>1.0219409282700422</v>
      </c>
      <c r="K151" s="155">
        <f>'UBS Carandiru'!O10</f>
        <v>377</v>
      </c>
      <c r="L151" s="176">
        <f t="shared" si="172"/>
        <v>0.95443037974683542</v>
      </c>
      <c r="M151" s="155">
        <f>'UBS Carandiru'!Q10</f>
        <v>355</v>
      </c>
      <c r="N151" s="176">
        <f t="shared" si="175"/>
        <v>0.89873417721518989</v>
      </c>
      <c r="O151" s="155">
        <f>'UBS Carandiru'!S10</f>
        <v>335</v>
      </c>
      <c r="P151" s="176">
        <f t="shared" si="176"/>
        <v>0.84810126582278478</v>
      </c>
      <c r="Q151" s="869">
        <f t="shared" si="177"/>
        <v>1185</v>
      </c>
      <c r="R151" s="157">
        <f t="shared" si="178"/>
        <v>1067</v>
      </c>
      <c r="S151" s="177">
        <f t="shared" si="179"/>
        <v>0.90042194092826999</v>
      </c>
    </row>
    <row r="152" spans="1:19" hidden="1" x14ac:dyDescent="0.25">
      <c r="A152" s="154" t="s">
        <v>12</v>
      </c>
      <c r="B152" s="238">
        <f>'UBS Carandiru'!B11</f>
        <v>125</v>
      </c>
      <c r="C152" s="155">
        <f>'UBS Carandiru'!G11</f>
        <v>79</v>
      </c>
      <c r="D152" s="176">
        <f t="shared" si="170"/>
        <v>0.63200000000000001</v>
      </c>
      <c r="E152" s="155">
        <f>'UBS Carandiru'!I11</f>
        <v>82</v>
      </c>
      <c r="F152" s="176">
        <f t="shared" si="171"/>
        <v>0.65600000000000003</v>
      </c>
      <c r="G152" s="155">
        <f>'UBS Carandiru'!K11</f>
        <v>123</v>
      </c>
      <c r="H152" s="176">
        <f t="shared" si="172"/>
        <v>0.98399999999999999</v>
      </c>
      <c r="I152" s="157">
        <f t="shared" si="173"/>
        <v>284</v>
      </c>
      <c r="J152" s="177">
        <f t="shared" si="174"/>
        <v>0.7573333333333333</v>
      </c>
      <c r="K152" s="155">
        <f>'UBS Carandiru'!O11</f>
        <v>110</v>
      </c>
      <c r="L152" s="176">
        <f t="shared" si="172"/>
        <v>0.88</v>
      </c>
      <c r="M152" s="155">
        <f>'UBS Carandiru'!Q11</f>
        <v>131</v>
      </c>
      <c r="N152" s="176">
        <f t="shared" si="175"/>
        <v>1.048</v>
      </c>
      <c r="O152" s="155">
        <f>'UBS Carandiru'!S11</f>
        <v>142</v>
      </c>
      <c r="P152" s="176">
        <f t="shared" si="176"/>
        <v>1.1359999999999999</v>
      </c>
      <c r="Q152" s="869">
        <f t="shared" si="177"/>
        <v>375</v>
      </c>
      <c r="R152" s="157">
        <f t="shared" si="178"/>
        <v>383</v>
      </c>
      <c r="S152" s="177">
        <f t="shared" si="179"/>
        <v>1.0213333333333334</v>
      </c>
    </row>
    <row r="153" spans="1:19" hidden="1" x14ac:dyDescent="0.25">
      <c r="A153" s="154" t="s">
        <v>48</v>
      </c>
      <c r="B153" s="238">
        <f>'UBS Carandiru'!B12</f>
        <v>0</v>
      </c>
      <c r="C153" s="155">
        <f>'UBS Carandiru'!G12</f>
        <v>0</v>
      </c>
      <c r="D153" s="176" t="e">
        <f t="shared" si="170"/>
        <v>#DIV/0!</v>
      </c>
      <c r="E153" s="155">
        <f>'UBS Carandiru'!I12</f>
        <v>0</v>
      </c>
      <c r="F153" s="176" t="e">
        <f t="shared" si="171"/>
        <v>#DIV/0!</v>
      </c>
      <c r="G153" s="155">
        <f>'UBS Carandiru'!K12</f>
        <v>0</v>
      </c>
      <c r="H153" s="176" t="e">
        <f t="shared" si="172"/>
        <v>#DIV/0!</v>
      </c>
      <c r="I153" s="157">
        <f t="shared" si="173"/>
        <v>0</v>
      </c>
      <c r="J153" s="177" t="e">
        <f t="shared" si="174"/>
        <v>#DIV/0!</v>
      </c>
      <c r="K153" s="155">
        <f>'UBS Carandiru'!O12</f>
        <v>0</v>
      </c>
      <c r="L153" s="176" t="e">
        <f t="shared" si="172"/>
        <v>#DIV/0!</v>
      </c>
      <c r="M153" s="155">
        <f>'UBS Carandiru'!Q12</f>
        <v>0</v>
      </c>
      <c r="N153" s="176" t="e">
        <f t="shared" si="175"/>
        <v>#DIV/0!</v>
      </c>
      <c r="O153" s="155">
        <f>'UBS Carandiru'!S12</f>
        <v>0</v>
      </c>
      <c r="P153" s="176" t="e">
        <f t="shared" si="176"/>
        <v>#DIV/0!</v>
      </c>
      <c r="Q153" s="869">
        <f t="shared" si="177"/>
        <v>0</v>
      </c>
      <c r="R153" s="157">
        <f t="shared" si="178"/>
        <v>0</v>
      </c>
      <c r="S153" s="177" t="e">
        <f t="shared" si="179"/>
        <v>#DIV/0!</v>
      </c>
    </row>
    <row r="154" spans="1:19" hidden="1" x14ac:dyDescent="0.25">
      <c r="A154" s="154" t="s">
        <v>13</v>
      </c>
      <c r="B154" s="238">
        <f>'UBS Carandiru'!B13</f>
        <v>526</v>
      </c>
      <c r="C154" s="155">
        <f>'UBS Carandiru'!G13</f>
        <v>521</v>
      </c>
      <c r="D154" s="176">
        <f t="shared" si="170"/>
        <v>0.99049429657794674</v>
      </c>
      <c r="E154" s="155">
        <f>'UBS Carandiru'!I13</f>
        <v>386</v>
      </c>
      <c r="F154" s="176">
        <f t="shared" si="171"/>
        <v>0.73384030418250945</v>
      </c>
      <c r="G154" s="155">
        <f>'UBS Carandiru'!K13</f>
        <v>333</v>
      </c>
      <c r="H154" s="176">
        <f t="shared" si="172"/>
        <v>0.63307984790874527</v>
      </c>
      <c r="I154" s="157">
        <f t="shared" si="173"/>
        <v>1240</v>
      </c>
      <c r="J154" s="177">
        <f t="shared" si="174"/>
        <v>0.78580481622306719</v>
      </c>
      <c r="K154" s="155">
        <f>'UBS Carandiru'!O13</f>
        <v>437</v>
      </c>
      <c r="L154" s="176">
        <f t="shared" si="172"/>
        <v>0.83079847908745252</v>
      </c>
      <c r="M154" s="155">
        <f>'UBS Carandiru'!Q13</f>
        <v>411</v>
      </c>
      <c r="N154" s="176">
        <f t="shared" si="175"/>
        <v>0.78136882129277563</v>
      </c>
      <c r="O154" s="155">
        <f>'UBS Carandiru'!S13</f>
        <v>490</v>
      </c>
      <c r="P154" s="176">
        <f t="shared" si="176"/>
        <v>0.9315589353612167</v>
      </c>
      <c r="Q154" s="869">
        <f t="shared" si="177"/>
        <v>1578</v>
      </c>
      <c r="R154" s="157">
        <f t="shared" si="178"/>
        <v>1338</v>
      </c>
      <c r="S154" s="177">
        <f t="shared" si="179"/>
        <v>0.84790874524714832</v>
      </c>
    </row>
    <row r="155" spans="1:19" ht="15.75" hidden="1" thickBot="1" x14ac:dyDescent="0.3">
      <c r="A155" s="160" t="s">
        <v>49</v>
      </c>
      <c r="B155" s="239">
        <f>'UBS Carandiru'!B14</f>
        <v>110</v>
      </c>
      <c r="C155" s="161">
        <f>'UBS Carandiru'!G14</f>
        <v>133</v>
      </c>
      <c r="D155" s="186">
        <f t="shared" si="170"/>
        <v>1.209090909090909</v>
      </c>
      <c r="E155" s="161">
        <f>'UBS Carandiru'!I14</f>
        <v>19</v>
      </c>
      <c r="F155" s="186">
        <f t="shared" si="171"/>
        <v>0.17272727272727273</v>
      </c>
      <c r="G155" s="161">
        <f>'UBS Carandiru'!K14</f>
        <v>97</v>
      </c>
      <c r="H155" s="186">
        <f t="shared" si="172"/>
        <v>0.88181818181818183</v>
      </c>
      <c r="I155" s="163">
        <f t="shared" si="173"/>
        <v>249</v>
      </c>
      <c r="J155" s="187">
        <f t="shared" si="174"/>
        <v>0.75454545454545452</v>
      </c>
      <c r="K155" s="161">
        <f>'UBS Carandiru'!O14</f>
        <v>120</v>
      </c>
      <c r="L155" s="186">
        <f t="shared" si="172"/>
        <v>1.0909090909090908</v>
      </c>
      <c r="M155" s="161">
        <f>'UBS Carandiru'!Q14</f>
        <v>64</v>
      </c>
      <c r="N155" s="186">
        <f t="shared" si="175"/>
        <v>0.58181818181818179</v>
      </c>
      <c r="O155" s="161">
        <f>'UBS Carandiru'!S14</f>
        <v>0</v>
      </c>
      <c r="P155" s="186">
        <f t="shared" si="176"/>
        <v>0</v>
      </c>
      <c r="Q155" s="870">
        <f t="shared" si="177"/>
        <v>330</v>
      </c>
      <c r="R155" s="163">
        <f t="shared" si="178"/>
        <v>184</v>
      </c>
      <c r="S155" s="187">
        <f t="shared" si="179"/>
        <v>0.55757575757575761</v>
      </c>
    </row>
    <row r="156" spans="1:19" ht="15.75" hidden="1" thickBot="1" x14ac:dyDescent="0.3">
      <c r="A156" s="164" t="s">
        <v>7</v>
      </c>
      <c r="B156" s="722">
        <f>SUM(B148:B155)</f>
        <v>4817</v>
      </c>
      <c r="C156" s="166">
        <f>SUM(C148:C155)</f>
        <v>5656</v>
      </c>
      <c r="D156" s="723">
        <f t="shared" si="170"/>
        <v>1.1741747975918622</v>
      </c>
      <c r="E156" s="166">
        <f>SUM(E148:E155)</f>
        <v>4145</v>
      </c>
      <c r="F156" s="723">
        <f t="shared" si="171"/>
        <v>0.86049408345443223</v>
      </c>
      <c r="G156" s="166">
        <f>SUM(G148:G155)</f>
        <v>5489</v>
      </c>
      <c r="H156" s="723">
        <f t="shared" si="172"/>
        <v>1.1395059165455679</v>
      </c>
      <c r="I156" s="106">
        <f t="shared" si="173"/>
        <v>15290</v>
      </c>
      <c r="J156" s="851">
        <f t="shared" si="174"/>
        <v>1.0580582658639541</v>
      </c>
      <c r="K156" s="166">
        <f>SUM(K148:K155)</f>
        <v>3400</v>
      </c>
      <c r="L156" s="723">
        <f t="shared" si="172"/>
        <v>0.7058335063317418</v>
      </c>
      <c r="M156" s="166">
        <f t="shared" ref="M156" si="180">SUM(M148:M155)</f>
        <v>2683</v>
      </c>
      <c r="N156" s="723">
        <f t="shared" si="175"/>
        <v>0.55698567573178326</v>
      </c>
      <c r="O156" s="166">
        <f t="shared" ref="O156" si="181">SUM(O148:O155)</f>
        <v>5784</v>
      </c>
      <c r="P156" s="723">
        <f t="shared" si="176"/>
        <v>1.2007473531243513</v>
      </c>
      <c r="Q156" s="871">
        <f t="shared" si="177"/>
        <v>14451</v>
      </c>
      <c r="R156" s="106">
        <f t="shared" si="178"/>
        <v>11867</v>
      </c>
      <c r="S156" s="720">
        <f t="shared" si="179"/>
        <v>0.82118884506262546</v>
      </c>
    </row>
    <row r="157" spans="1:19" hidden="1" x14ac:dyDescent="0.25"/>
    <row r="158" spans="1:19" ht="15.75" hidden="1" x14ac:dyDescent="0.25">
      <c r="A158" s="1427" t="s">
        <v>301</v>
      </c>
      <c r="B158" s="1428"/>
      <c r="C158" s="1428"/>
      <c r="D158" s="1428"/>
      <c r="E158" s="1428"/>
      <c r="F158" s="1428"/>
      <c r="G158" s="1428"/>
      <c r="H158" s="1428"/>
      <c r="I158" s="1428"/>
      <c r="J158" s="1428"/>
      <c r="K158" s="1428"/>
      <c r="L158" s="1428"/>
      <c r="M158" s="1428"/>
      <c r="N158" s="1428"/>
      <c r="O158" s="1428"/>
      <c r="P158" s="1428"/>
      <c r="Q158" s="1428"/>
      <c r="R158" s="1428"/>
      <c r="S158" s="1428"/>
    </row>
    <row r="159" spans="1:19" ht="34.5" hidden="1" thickBot="1" x14ac:dyDescent="0.3">
      <c r="A159" s="242" t="s">
        <v>105</v>
      </c>
      <c r="B159" s="233" t="s">
        <v>15</v>
      </c>
      <c r="C159" s="346" t="s">
        <v>2</v>
      </c>
      <c r="D159" s="347" t="s">
        <v>1</v>
      </c>
      <c r="E159" s="346" t="s">
        <v>3</v>
      </c>
      <c r="F159" s="347" t="s">
        <v>1</v>
      </c>
      <c r="G159" s="346" t="s">
        <v>4</v>
      </c>
      <c r="H159" s="347" t="s">
        <v>1</v>
      </c>
      <c r="I159" s="149" t="s">
        <v>206</v>
      </c>
      <c r="J159" s="150" t="s">
        <v>205</v>
      </c>
      <c r="K159" s="346" t="s">
        <v>5</v>
      </c>
      <c r="L159" s="347" t="s">
        <v>1</v>
      </c>
      <c r="M159" s="348" t="s">
        <v>203</v>
      </c>
      <c r="N159" s="349" t="s">
        <v>1</v>
      </c>
      <c r="O159" s="348" t="s">
        <v>204</v>
      </c>
      <c r="P159" s="349" t="s">
        <v>1</v>
      </c>
      <c r="Q159" s="730" t="s">
        <v>371</v>
      </c>
      <c r="R159" s="149" t="s">
        <v>206</v>
      </c>
      <c r="S159" s="150" t="s">
        <v>205</v>
      </c>
    </row>
    <row r="160" spans="1:19" ht="24.75" hidden="1" thickTop="1" x14ac:dyDescent="0.25">
      <c r="A160" s="244" t="s">
        <v>144</v>
      </c>
      <c r="B160" s="245">
        <f>'CER Carandiru'!B7</f>
        <v>180</v>
      </c>
      <c r="C160" s="191">
        <f>'CER Carandiru'!G7</f>
        <v>244</v>
      </c>
      <c r="D160" s="246">
        <f t="shared" ref="D160:D161" si="182">C160/$B160</f>
        <v>1.3555555555555556</v>
      </c>
      <c r="E160" s="191">
        <f>'CER Carandiru'!I7</f>
        <v>231</v>
      </c>
      <c r="F160" s="246">
        <f t="shared" ref="F160:F161" si="183">E160/$B160</f>
        <v>1.2833333333333334</v>
      </c>
      <c r="G160" s="191">
        <f>'CER Carandiru'!K7</f>
        <v>198</v>
      </c>
      <c r="H160" s="246">
        <f t="shared" ref="H160:L161" si="184">G160/$B160</f>
        <v>1.1000000000000001</v>
      </c>
      <c r="I160" s="193">
        <f t="shared" ref="I160:I162" si="185">SUM(C160,E160,G160)</f>
        <v>673</v>
      </c>
      <c r="J160" s="247">
        <f t="shared" ref="J160:J162" si="186">((I160/Q160))</f>
        <v>1.2462962962962962</v>
      </c>
      <c r="K160" s="191">
        <f>'CER Carandiru'!O7</f>
        <v>316</v>
      </c>
      <c r="L160" s="246">
        <f t="shared" si="184"/>
        <v>1.7555555555555555</v>
      </c>
      <c r="M160" s="191">
        <f>'CER Carandiru'!Q7</f>
        <v>292</v>
      </c>
      <c r="N160" s="246">
        <f t="shared" ref="N160:N161" si="187">M160/$B160</f>
        <v>1.6222222222222222</v>
      </c>
      <c r="O160" s="191">
        <f>'CER Carandiru'!S7</f>
        <v>310</v>
      </c>
      <c r="P160" s="246">
        <f t="shared" ref="P160:P161" si="188">O160/$B160</f>
        <v>1.7222222222222223</v>
      </c>
      <c r="Q160" s="875">
        <f t="shared" ref="Q160:Q162" si="189">B160*3</f>
        <v>540</v>
      </c>
      <c r="R160" s="193">
        <f t="shared" ref="R160:R162" si="190">SUM(K160,M160,O160)</f>
        <v>918</v>
      </c>
      <c r="S160" s="247">
        <f>R160/($B160*3)</f>
        <v>1.7</v>
      </c>
    </row>
    <row r="161" spans="1:19" ht="15.75" hidden="1" thickBot="1" x14ac:dyDescent="0.3">
      <c r="A161" s="248" t="s">
        <v>145</v>
      </c>
      <c r="B161" s="249">
        <f>'CER Carandiru'!B8</f>
        <v>490</v>
      </c>
      <c r="C161" s="250">
        <f>'CER Carandiru'!G8</f>
        <v>740</v>
      </c>
      <c r="D161" s="251">
        <f t="shared" si="182"/>
        <v>1.510204081632653</v>
      </c>
      <c r="E161" s="250">
        <f>'CER Carandiru'!I8</f>
        <v>729</v>
      </c>
      <c r="F161" s="251">
        <f t="shared" si="183"/>
        <v>1.4877551020408164</v>
      </c>
      <c r="G161" s="250">
        <f>'CER Carandiru'!K8</f>
        <v>976</v>
      </c>
      <c r="H161" s="251">
        <f t="shared" si="184"/>
        <v>1.9918367346938775</v>
      </c>
      <c r="I161" s="252">
        <f t="shared" si="185"/>
        <v>2445</v>
      </c>
      <c r="J161" s="253">
        <f t="shared" si="186"/>
        <v>1.6632653061224489</v>
      </c>
      <c r="K161" s="250">
        <f>'CER Carandiru'!O8</f>
        <v>771</v>
      </c>
      <c r="L161" s="251">
        <f t="shared" si="184"/>
        <v>1.573469387755102</v>
      </c>
      <c r="M161" s="250">
        <f>'CER Carandiru'!Q8</f>
        <v>888</v>
      </c>
      <c r="N161" s="251">
        <f t="shared" si="187"/>
        <v>1.8122448979591836</v>
      </c>
      <c r="O161" s="250">
        <f>'CER Carandiru'!S8</f>
        <v>991</v>
      </c>
      <c r="P161" s="251">
        <f t="shared" si="188"/>
        <v>2.0224489795918368</v>
      </c>
      <c r="Q161" s="876">
        <f t="shared" si="189"/>
        <v>1470</v>
      </c>
      <c r="R161" s="252">
        <f t="shared" si="190"/>
        <v>2650</v>
      </c>
      <c r="S161" s="253">
        <f>R161/($B161*3)</f>
        <v>1.8027210884353742</v>
      </c>
    </row>
    <row r="162" spans="1:19" ht="15.75" hidden="1" thickBot="1" x14ac:dyDescent="0.3">
      <c r="A162" s="164" t="s">
        <v>7</v>
      </c>
      <c r="B162" s="722">
        <f>SUM(B160:B161)</f>
        <v>670</v>
      </c>
      <c r="C162" s="254">
        <f>SUM(C160:C161)</f>
        <v>984</v>
      </c>
      <c r="D162" s="251">
        <f>((C162/$B$26))-1</f>
        <v>0.2615384615384615</v>
      </c>
      <c r="E162" s="254">
        <f>SUM(E160:E161)</f>
        <v>960</v>
      </c>
      <c r="F162" s="251">
        <f>((E162/$B$26))-1</f>
        <v>0.23076923076923084</v>
      </c>
      <c r="G162" s="254">
        <f>SUM(G160:G161)</f>
        <v>1174</v>
      </c>
      <c r="H162" s="251">
        <f>((G162/$B$26))-1</f>
        <v>0.50512820512820511</v>
      </c>
      <c r="I162" s="108">
        <f t="shared" si="185"/>
        <v>3118</v>
      </c>
      <c r="J162" s="253">
        <f t="shared" si="186"/>
        <v>1.5512437810945274</v>
      </c>
      <c r="K162" s="254">
        <f>SUM(K160:K161)</f>
        <v>1087</v>
      </c>
      <c r="L162" s="251">
        <f>((K162/$B$26))-1</f>
        <v>0.39358974358974352</v>
      </c>
      <c r="M162" s="254">
        <f t="shared" ref="M162" si="191">SUM(M160:M161)</f>
        <v>1180</v>
      </c>
      <c r="N162" s="251">
        <f t="shared" ref="N162" si="192">((M162/$B$26))-1</f>
        <v>0.51282051282051277</v>
      </c>
      <c r="O162" s="254">
        <f t="shared" ref="O162" si="193">SUM(O160:O161)</f>
        <v>1301</v>
      </c>
      <c r="P162" s="251">
        <f t="shared" ref="P162" si="194">((O162/$B$26))-1</f>
        <v>0.66794871794871802</v>
      </c>
      <c r="Q162" s="877">
        <f t="shared" si="189"/>
        <v>2010</v>
      </c>
      <c r="R162" s="108">
        <f t="shared" si="190"/>
        <v>3568</v>
      </c>
      <c r="S162" s="253">
        <f>R162/($B162*3)</f>
        <v>1.7751243781094528</v>
      </c>
    </row>
    <row r="163" spans="1:19" hidden="1" x14ac:dyDescent="0.25"/>
    <row r="164" spans="1:19" ht="15.75" hidden="1" x14ac:dyDescent="0.25">
      <c r="A164" s="1427" t="s">
        <v>303</v>
      </c>
      <c r="B164" s="1428"/>
      <c r="C164" s="1428"/>
      <c r="D164" s="1428"/>
      <c r="E164" s="1428"/>
      <c r="F164" s="1428"/>
      <c r="G164" s="1428"/>
      <c r="H164" s="1428"/>
      <c r="I164" s="1428"/>
      <c r="J164" s="1428"/>
      <c r="K164" s="1428"/>
      <c r="L164" s="1428"/>
      <c r="M164" s="1428"/>
      <c r="N164" s="1428"/>
      <c r="O164" s="1428"/>
      <c r="P164" s="1428"/>
      <c r="Q164" s="1428"/>
      <c r="R164" s="1428"/>
      <c r="S164" s="1428"/>
    </row>
    <row r="165" spans="1:19" ht="34.5" hidden="1" thickBot="1" x14ac:dyDescent="0.3">
      <c r="A165" s="144" t="s">
        <v>104</v>
      </c>
      <c r="B165" s="233" t="s">
        <v>15</v>
      </c>
      <c r="C165" s="346" t="s">
        <v>2</v>
      </c>
      <c r="D165" s="347" t="s">
        <v>1</v>
      </c>
      <c r="E165" s="346" t="s">
        <v>3</v>
      </c>
      <c r="F165" s="347" t="s">
        <v>1</v>
      </c>
      <c r="G165" s="346" t="s">
        <v>4</v>
      </c>
      <c r="H165" s="347" t="s">
        <v>1</v>
      </c>
      <c r="I165" s="149" t="s">
        <v>206</v>
      </c>
      <c r="J165" s="150" t="s">
        <v>205</v>
      </c>
      <c r="K165" s="346" t="s">
        <v>5</v>
      </c>
      <c r="L165" s="347" t="s">
        <v>1</v>
      </c>
      <c r="M165" s="348" t="s">
        <v>203</v>
      </c>
      <c r="N165" s="349" t="s">
        <v>1</v>
      </c>
      <c r="O165" s="348" t="s">
        <v>204</v>
      </c>
      <c r="P165" s="349" t="s">
        <v>1</v>
      </c>
      <c r="Q165" s="730" t="s">
        <v>371</v>
      </c>
      <c r="R165" s="149" t="s">
        <v>206</v>
      </c>
      <c r="S165" s="150" t="s">
        <v>205</v>
      </c>
    </row>
    <row r="166" spans="1:19" ht="16.5" hidden="1" thickTop="1" thickBot="1" x14ac:dyDescent="0.3">
      <c r="A166" s="255" t="s">
        <v>142</v>
      </c>
      <c r="B166" s="722">
        <f>'APD no CER III Carandiru'!B7</f>
        <v>70</v>
      </c>
      <c r="C166" s="300">
        <f>'APD no CER III Carandiru'!G7</f>
        <v>70</v>
      </c>
      <c r="D166" s="257">
        <f t="shared" ref="D166" si="195">C166/$B166</f>
        <v>1</v>
      </c>
      <c r="E166" s="256">
        <f>'APD no CER III Carandiru'!$I$7</f>
        <v>70</v>
      </c>
      <c r="F166" s="257">
        <f t="shared" ref="F166" si="196">E166/$B166</f>
        <v>1</v>
      </c>
      <c r="G166" s="256">
        <f>'APD no CER III Carandiru'!$K$7</f>
        <v>70</v>
      </c>
      <c r="H166" s="257">
        <f t="shared" ref="H166:L166" si="197">G166/$B166</f>
        <v>1</v>
      </c>
      <c r="I166" s="258">
        <f t="shared" ref="I166:I167" si="198">SUM(C166,E166,G166)</f>
        <v>210</v>
      </c>
      <c r="J166" s="259">
        <f t="shared" ref="J166:J167" si="199">((I166/Q166))</f>
        <v>1</v>
      </c>
      <c r="K166" s="256">
        <f>'APD no CER III Carandiru'!$O$7</f>
        <v>70</v>
      </c>
      <c r="L166" s="257">
        <f t="shared" si="197"/>
        <v>1</v>
      </c>
      <c r="M166" s="256">
        <f>'APD no CER III Carandiru'!$Q$7</f>
        <v>70</v>
      </c>
      <c r="N166" s="257">
        <f t="shared" ref="N166" si="200">M166/$B166</f>
        <v>1</v>
      </c>
      <c r="O166" s="256">
        <f>'APD no CER III Carandiru'!$S$7</f>
        <v>70</v>
      </c>
      <c r="P166" s="257">
        <f t="shared" ref="P166" si="201">O166/$B166</f>
        <v>1</v>
      </c>
      <c r="Q166" s="878">
        <f t="shared" ref="Q166:Q167" si="202">B166*3</f>
        <v>210</v>
      </c>
      <c r="R166" s="258">
        <f>SUM(K166,M166,O166)</f>
        <v>210</v>
      </c>
      <c r="S166" s="259">
        <f>R166/($B166*3)</f>
        <v>1</v>
      </c>
    </row>
    <row r="167" spans="1:19" ht="15.75" hidden="1" thickBot="1" x14ac:dyDescent="0.3">
      <c r="A167" s="164" t="s">
        <v>7</v>
      </c>
      <c r="B167" s="722">
        <f>SUM(B166)</f>
        <v>70</v>
      </c>
      <c r="C167" s="254">
        <f>SUM(C166)</f>
        <v>70</v>
      </c>
      <c r="D167" s="723">
        <f>((C167/$B$25))-1</f>
        <v>-0.96634615384615385</v>
      </c>
      <c r="E167" s="254">
        <f>SUM(E166)</f>
        <v>70</v>
      </c>
      <c r="F167" s="723">
        <f>((E167/$B$25))-1</f>
        <v>-0.96634615384615385</v>
      </c>
      <c r="G167" s="254">
        <f>SUM(G166)</f>
        <v>70</v>
      </c>
      <c r="H167" s="723">
        <f>((G167/$B$25))-1</f>
        <v>-0.96634615384615385</v>
      </c>
      <c r="I167" s="108">
        <f t="shared" si="198"/>
        <v>210</v>
      </c>
      <c r="J167" s="851">
        <f t="shared" si="199"/>
        <v>1</v>
      </c>
      <c r="K167" s="254">
        <f>SUM(K166)</f>
        <v>70</v>
      </c>
      <c r="L167" s="723">
        <f>((K167/$B$25))-1</f>
        <v>-0.96634615384615385</v>
      </c>
      <c r="M167" s="254">
        <f t="shared" ref="M167" si="203">SUM(M166)</f>
        <v>70</v>
      </c>
      <c r="N167" s="723">
        <f t="shared" ref="N167" si="204">((M167/$B$25))-1</f>
        <v>-0.96634615384615385</v>
      </c>
      <c r="O167" s="254">
        <f t="shared" ref="O167" si="205">SUM(O166)</f>
        <v>70</v>
      </c>
      <c r="P167" s="723">
        <f t="shared" ref="P167" si="206">((O167/$B$25))-1</f>
        <v>-0.96634615384615385</v>
      </c>
      <c r="Q167" s="877">
        <f t="shared" si="202"/>
        <v>210</v>
      </c>
      <c r="R167" s="108">
        <f>SUM(K167,M167,O167)</f>
        <v>210</v>
      </c>
      <c r="S167" s="720">
        <f>R167/($B167*3)</f>
        <v>1</v>
      </c>
    </row>
    <row r="168" spans="1:19" hidden="1" x14ac:dyDescent="0.25"/>
    <row r="169" spans="1:19" ht="15.75" hidden="1" x14ac:dyDescent="0.25">
      <c r="A169" s="1427" t="s">
        <v>299</v>
      </c>
      <c r="B169" s="1428"/>
      <c r="C169" s="1428"/>
      <c r="D169" s="1428"/>
      <c r="E169" s="1428"/>
      <c r="F169" s="1428"/>
      <c r="G169" s="1428"/>
      <c r="H169" s="1428"/>
      <c r="I169" s="1428"/>
      <c r="J169" s="1428"/>
      <c r="K169" s="1428"/>
      <c r="L169" s="1428"/>
      <c r="M169" s="1428"/>
      <c r="N169" s="1428"/>
      <c r="O169" s="1428"/>
      <c r="P169" s="1428"/>
      <c r="Q169" s="1428"/>
      <c r="R169" s="1428"/>
      <c r="S169" s="1428"/>
    </row>
    <row r="170" spans="1:19" ht="34.5" hidden="1" thickBot="1" x14ac:dyDescent="0.3">
      <c r="A170" s="144" t="s">
        <v>14</v>
      </c>
      <c r="B170" s="233" t="s">
        <v>15</v>
      </c>
      <c r="C170" s="346" t="s">
        <v>2</v>
      </c>
      <c r="D170" s="347" t="s">
        <v>1</v>
      </c>
      <c r="E170" s="346" t="s">
        <v>3</v>
      </c>
      <c r="F170" s="347" t="s">
        <v>1</v>
      </c>
      <c r="G170" s="346" t="s">
        <v>4</v>
      </c>
      <c r="H170" s="347" t="s">
        <v>1</v>
      </c>
      <c r="I170" s="149" t="s">
        <v>206</v>
      </c>
      <c r="J170" s="150" t="s">
        <v>205</v>
      </c>
      <c r="K170" s="346" t="s">
        <v>5</v>
      </c>
      <c r="L170" s="347" t="s">
        <v>1</v>
      </c>
      <c r="M170" s="348" t="s">
        <v>203</v>
      </c>
      <c r="N170" s="349" t="s">
        <v>1</v>
      </c>
      <c r="O170" s="348" t="s">
        <v>204</v>
      </c>
      <c r="P170" s="349" t="s">
        <v>1</v>
      </c>
      <c r="Q170" s="730" t="s">
        <v>371</v>
      </c>
      <c r="R170" s="149" t="s">
        <v>206</v>
      </c>
      <c r="S170" s="150" t="s">
        <v>205</v>
      </c>
    </row>
    <row r="171" spans="1:19" ht="15.75" hidden="1" thickTop="1" x14ac:dyDescent="0.25">
      <c r="A171" s="154" t="s">
        <v>91</v>
      </c>
      <c r="B171" s="238">
        <f>'URSI CARANDIRU'!B7</f>
        <v>396</v>
      </c>
      <c r="C171" s="155">
        <f>'URSI CARANDIRU'!G7</f>
        <v>408</v>
      </c>
      <c r="D171" s="176">
        <f t="shared" ref="D171:D178" si="207">C171/$B171</f>
        <v>1.0303030303030303</v>
      </c>
      <c r="E171" s="155">
        <f>'URSI CARANDIRU'!I7</f>
        <v>383</v>
      </c>
      <c r="F171" s="176">
        <f t="shared" ref="F171:F178" si="208">E171/$B171</f>
        <v>0.96717171717171713</v>
      </c>
      <c r="G171" s="155">
        <f>'URSI CARANDIRU'!K7</f>
        <v>450</v>
      </c>
      <c r="H171" s="176">
        <f t="shared" ref="H171:L178" si="209">G171/$B171</f>
        <v>1.1363636363636365</v>
      </c>
      <c r="I171" s="157">
        <f t="shared" ref="I171:I178" si="210">SUM(C171,E171,G171)</f>
        <v>1241</v>
      </c>
      <c r="J171" s="177">
        <f t="shared" ref="J171:J178" si="211">((I171/Q171))</f>
        <v>1.0446127946127945</v>
      </c>
      <c r="K171" s="155">
        <f>'URSI CARANDIRU'!O7</f>
        <v>281</v>
      </c>
      <c r="L171" s="176">
        <f t="shared" si="209"/>
        <v>0.70959595959595956</v>
      </c>
      <c r="M171" s="155">
        <f>'URSI CARANDIRU'!Q7</f>
        <v>385</v>
      </c>
      <c r="N171" s="176">
        <f t="shared" ref="N171:N178" si="212">M171/$B171</f>
        <v>0.97222222222222221</v>
      </c>
      <c r="O171" s="155">
        <f>'URSI CARANDIRU'!S7</f>
        <v>431</v>
      </c>
      <c r="P171" s="176">
        <f t="shared" ref="P171:P178" si="213">O171/$B171</f>
        <v>1.0883838383838385</v>
      </c>
      <c r="Q171" s="869">
        <f t="shared" ref="Q171:Q178" si="214">B171*3</f>
        <v>1188</v>
      </c>
      <c r="R171" s="157">
        <f t="shared" ref="R171:R178" si="215">SUM(K171,M171,O171)</f>
        <v>1097</v>
      </c>
      <c r="S171" s="177">
        <f t="shared" ref="S171:S178" si="216">R171/($B171*3)</f>
        <v>0.92340067340067344</v>
      </c>
    </row>
    <row r="172" spans="1:19" hidden="1" x14ac:dyDescent="0.25">
      <c r="A172" s="154" t="s">
        <v>85</v>
      </c>
      <c r="B172" s="238">
        <f>'URSI CARANDIRU'!B8</f>
        <v>176</v>
      </c>
      <c r="C172" s="155">
        <f>'URSI CARANDIRU'!G8</f>
        <v>236</v>
      </c>
      <c r="D172" s="176">
        <f t="shared" si="207"/>
        <v>1.3409090909090908</v>
      </c>
      <c r="E172" s="155">
        <f>'URSI CARANDIRU'!I8</f>
        <v>145</v>
      </c>
      <c r="F172" s="176">
        <f t="shared" si="208"/>
        <v>0.82386363636363635</v>
      </c>
      <c r="G172" s="155">
        <f>'URSI CARANDIRU'!K8</f>
        <v>212</v>
      </c>
      <c r="H172" s="176">
        <f t="shared" si="209"/>
        <v>1.2045454545454546</v>
      </c>
      <c r="I172" s="157">
        <f t="shared" si="210"/>
        <v>593</v>
      </c>
      <c r="J172" s="177">
        <f t="shared" si="211"/>
        <v>1.1231060606060606</v>
      </c>
      <c r="K172" s="155">
        <f>'URSI CARANDIRU'!O8</f>
        <v>178</v>
      </c>
      <c r="L172" s="176">
        <f t="shared" si="209"/>
        <v>1.0113636363636365</v>
      </c>
      <c r="M172" s="155">
        <f>'URSI CARANDIRU'!Q8</f>
        <v>175</v>
      </c>
      <c r="N172" s="176">
        <f t="shared" si="212"/>
        <v>0.99431818181818177</v>
      </c>
      <c r="O172" s="155">
        <f>'URSI CARANDIRU'!S8</f>
        <v>214</v>
      </c>
      <c r="P172" s="176">
        <f t="shared" si="213"/>
        <v>1.2159090909090908</v>
      </c>
      <c r="Q172" s="869">
        <f t="shared" si="214"/>
        <v>528</v>
      </c>
      <c r="R172" s="157">
        <f t="shared" si="215"/>
        <v>567</v>
      </c>
      <c r="S172" s="177">
        <f t="shared" si="216"/>
        <v>1.0738636363636365</v>
      </c>
    </row>
    <row r="173" spans="1:19" hidden="1" x14ac:dyDescent="0.25">
      <c r="A173" s="154" t="s">
        <v>86</v>
      </c>
      <c r="B173" s="238">
        <f>'URSI CARANDIRU'!B9</f>
        <v>264</v>
      </c>
      <c r="C173" s="155">
        <f>'URSI CARANDIRU'!G9</f>
        <v>381</v>
      </c>
      <c r="D173" s="176">
        <f t="shared" si="207"/>
        <v>1.4431818181818181</v>
      </c>
      <c r="E173" s="155">
        <f>'URSI CARANDIRU'!I9</f>
        <v>308</v>
      </c>
      <c r="F173" s="176">
        <f t="shared" si="208"/>
        <v>1.1666666666666667</v>
      </c>
      <c r="G173" s="155">
        <f>'URSI CARANDIRU'!K9</f>
        <v>218</v>
      </c>
      <c r="H173" s="176">
        <f t="shared" si="209"/>
        <v>0.8257575757575758</v>
      </c>
      <c r="I173" s="157">
        <f t="shared" si="210"/>
        <v>907</v>
      </c>
      <c r="J173" s="177">
        <f t="shared" si="211"/>
        <v>1.1452020202020201</v>
      </c>
      <c r="K173" s="155">
        <f>'URSI CARANDIRU'!O9</f>
        <v>330</v>
      </c>
      <c r="L173" s="176">
        <f t="shared" si="209"/>
        <v>1.25</v>
      </c>
      <c r="M173" s="155">
        <f>'URSI CARANDIRU'!Q9</f>
        <v>322</v>
      </c>
      <c r="N173" s="176">
        <f t="shared" si="212"/>
        <v>1.2196969696969697</v>
      </c>
      <c r="O173" s="155">
        <f>'URSI CARANDIRU'!S9</f>
        <v>255</v>
      </c>
      <c r="P173" s="176">
        <f t="shared" si="213"/>
        <v>0.96590909090909094</v>
      </c>
      <c r="Q173" s="869">
        <f t="shared" si="214"/>
        <v>792</v>
      </c>
      <c r="R173" s="157">
        <f t="shared" si="215"/>
        <v>907</v>
      </c>
      <c r="S173" s="177">
        <f t="shared" si="216"/>
        <v>1.1452020202020201</v>
      </c>
    </row>
    <row r="174" spans="1:19" hidden="1" x14ac:dyDescent="0.25">
      <c r="A174" s="154" t="s">
        <v>87</v>
      </c>
      <c r="B174" s="238">
        <f>'URSI CARANDIRU'!B10</f>
        <v>100</v>
      </c>
      <c r="C174" s="155">
        <f>'URSI CARANDIRU'!G10</f>
        <v>127</v>
      </c>
      <c r="D174" s="176">
        <f t="shared" si="207"/>
        <v>1.27</v>
      </c>
      <c r="E174" s="155">
        <f>'URSI CARANDIRU'!I10</f>
        <v>117</v>
      </c>
      <c r="F174" s="176">
        <f t="shared" si="208"/>
        <v>1.17</v>
      </c>
      <c r="G174" s="155">
        <f>'URSI CARANDIRU'!K10</f>
        <v>136</v>
      </c>
      <c r="H174" s="176">
        <f t="shared" si="209"/>
        <v>1.36</v>
      </c>
      <c r="I174" s="157">
        <f t="shared" si="210"/>
        <v>380</v>
      </c>
      <c r="J174" s="177">
        <f t="shared" si="211"/>
        <v>1.2666666666666666</v>
      </c>
      <c r="K174" s="155">
        <f>'URSI CARANDIRU'!O10</f>
        <v>51</v>
      </c>
      <c r="L174" s="176">
        <f t="shared" si="209"/>
        <v>0.51</v>
      </c>
      <c r="M174" s="155">
        <f>'URSI CARANDIRU'!Q10</f>
        <v>124</v>
      </c>
      <c r="N174" s="176">
        <f t="shared" si="212"/>
        <v>1.24</v>
      </c>
      <c r="O174" s="155">
        <f>'URSI CARANDIRU'!S10</f>
        <v>120</v>
      </c>
      <c r="P174" s="176">
        <f t="shared" si="213"/>
        <v>1.2</v>
      </c>
      <c r="Q174" s="869">
        <f t="shared" si="214"/>
        <v>300</v>
      </c>
      <c r="R174" s="157">
        <f t="shared" si="215"/>
        <v>295</v>
      </c>
      <c r="S174" s="177">
        <f t="shared" si="216"/>
        <v>0.98333333333333328</v>
      </c>
    </row>
    <row r="175" spans="1:19" hidden="1" x14ac:dyDescent="0.25">
      <c r="A175" s="154" t="s">
        <v>88</v>
      </c>
      <c r="B175" s="238">
        <f>'URSI CARANDIRU'!B11</f>
        <v>100</v>
      </c>
      <c r="C175" s="155">
        <f>'URSI CARANDIRU'!G11</f>
        <v>122</v>
      </c>
      <c r="D175" s="176">
        <f t="shared" si="207"/>
        <v>1.22</v>
      </c>
      <c r="E175" s="155">
        <f>'URSI CARANDIRU'!I11</f>
        <v>83</v>
      </c>
      <c r="F175" s="176">
        <f t="shared" si="208"/>
        <v>0.83</v>
      </c>
      <c r="G175" s="155">
        <f>'URSI CARANDIRU'!K11</f>
        <v>128</v>
      </c>
      <c r="H175" s="176">
        <f t="shared" si="209"/>
        <v>1.28</v>
      </c>
      <c r="I175" s="157">
        <f t="shared" si="210"/>
        <v>333</v>
      </c>
      <c r="J175" s="177">
        <f t="shared" si="211"/>
        <v>1.1100000000000001</v>
      </c>
      <c r="K175" s="155">
        <f>'URSI CARANDIRU'!O11</f>
        <v>116</v>
      </c>
      <c r="L175" s="176">
        <f t="shared" si="209"/>
        <v>1.1599999999999999</v>
      </c>
      <c r="M175" s="155">
        <f>'URSI CARANDIRU'!Q11</f>
        <v>120</v>
      </c>
      <c r="N175" s="176">
        <f t="shared" si="212"/>
        <v>1.2</v>
      </c>
      <c r="O175" s="155">
        <f>'URSI CARANDIRU'!S11</f>
        <v>1</v>
      </c>
      <c r="P175" s="176">
        <f t="shared" si="213"/>
        <v>0.01</v>
      </c>
      <c r="Q175" s="869">
        <f t="shared" si="214"/>
        <v>300</v>
      </c>
      <c r="R175" s="157">
        <f t="shared" si="215"/>
        <v>237</v>
      </c>
      <c r="S175" s="177">
        <f t="shared" si="216"/>
        <v>0.79</v>
      </c>
    </row>
    <row r="176" spans="1:19" hidden="1" x14ac:dyDescent="0.25">
      <c r="A176" s="154" t="s">
        <v>89</v>
      </c>
      <c r="B176" s="238">
        <f>'URSI CARANDIRU'!B12</f>
        <v>100</v>
      </c>
      <c r="C176" s="155">
        <f>'URSI CARANDIRU'!G12</f>
        <v>104</v>
      </c>
      <c r="D176" s="176">
        <f t="shared" si="207"/>
        <v>1.04</v>
      </c>
      <c r="E176" s="155">
        <f>'URSI CARANDIRU'!I12</f>
        <v>86</v>
      </c>
      <c r="F176" s="176">
        <f t="shared" si="208"/>
        <v>0.86</v>
      </c>
      <c r="G176" s="155">
        <f>'URSI CARANDIRU'!K12</f>
        <v>100</v>
      </c>
      <c r="H176" s="176">
        <f t="shared" si="209"/>
        <v>1</v>
      </c>
      <c r="I176" s="157">
        <f t="shared" si="210"/>
        <v>290</v>
      </c>
      <c r="J176" s="177">
        <f t="shared" si="211"/>
        <v>0.96666666666666667</v>
      </c>
      <c r="K176" s="155">
        <f>'URSI CARANDIRU'!O12</f>
        <v>96</v>
      </c>
      <c r="L176" s="176">
        <f t="shared" si="209"/>
        <v>0.96</v>
      </c>
      <c r="M176" s="155">
        <f>'URSI CARANDIRU'!Q12</f>
        <v>0</v>
      </c>
      <c r="N176" s="176">
        <f t="shared" si="212"/>
        <v>0</v>
      </c>
      <c r="O176" s="155">
        <f>'URSI CARANDIRU'!S12</f>
        <v>85</v>
      </c>
      <c r="P176" s="176">
        <f t="shared" si="213"/>
        <v>0.85</v>
      </c>
      <c r="Q176" s="869">
        <f t="shared" si="214"/>
        <v>300</v>
      </c>
      <c r="R176" s="157">
        <f t="shared" si="215"/>
        <v>181</v>
      </c>
      <c r="S176" s="177">
        <f t="shared" si="216"/>
        <v>0.60333333333333339</v>
      </c>
    </row>
    <row r="177" spans="1:19" ht="15.75" hidden="1" thickBot="1" x14ac:dyDescent="0.3">
      <c r="A177" s="199" t="s">
        <v>90</v>
      </c>
      <c r="B177" s="260">
        <f>'URSI CARANDIRU'!B13</f>
        <v>100</v>
      </c>
      <c r="C177" s="172">
        <f>'URSI CARANDIRU'!G13</f>
        <v>102</v>
      </c>
      <c r="D177" s="261">
        <f t="shared" si="207"/>
        <v>1.02</v>
      </c>
      <c r="E177" s="172">
        <f>'URSI CARANDIRU'!I13</f>
        <v>82</v>
      </c>
      <c r="F177" s="261">
        <f t="shared" si="208"/>
        <v>0.82</v>
      </c>
      <c r="G177" s="172">
        <f>'URSI CARANDIRU'!K13</f>
        <v>90</v>
      </c>
      <c r="H177" s="261">
        <f t="shared" si="209"/>
        <v>0.9</v>
      </c>
      <c r="I177" s="201">
        <f t="shared" si="210"/>
        <v>274</v>
      </c>
      <c r="J177" s="262">
        <f t="shared" si="211"/>
        <v>0.91333333333333333</v>
      </c>
      <c r="K177" s="172">
        <f>'URSI CARANDIRU'!O13</f>
        <v>73</v>
      </c>
      <c r="L177" s="261">
        <f t="shared" si="209"/>
        <v>0.73</v>
      </c>
      <c r="M177" s="172">
        <f>'URSI CARANDIRU'!Q13</f>
        <v>90</v>
      </c>
      <c r="N177" s="261">
        <f t="shared" si="212"/>
        <v>0.9</v>
      </c>
      <c r="O177" s="172">
        <f>'URSI CARANDIRU'!S13</f>
        <v>69</v>
      </c>
      <c r="P177" s="261">
        <f t="shared" si="213"/>
        <v>0.69</v>
      </c>
      <c r="Q177" s="872">
        <f t="shared" si="214"/>
        <v>300</v>
      </c>
      <c r="R177" s="201">
        <f t="shared" si="215"/>
        <v>232</v>
      </c>
      <c r="S177" s="262">
        <f t="shared" si="216"/>
        <v>0.77333333333333332</v>
      </c>
    </row>
    <row r="178" spans="1:19" ht="15.75" hidden="1" thickBot="1" x14ac:dyDescent="0.3">
      <c r="A178" s="263" t="s">
        <v>7</v>
      </c>
      <c r="B178" s="264">
        <f>SUM(B171:B177)</f>
        <v>1236</v>
      </c>
      <c r="C178" s="265">
        <f>SUM(C171:C177)</f>
        <v>1480</v>
      </c>
      <c r="D178" s="266">
        <f t="shared" si="207"/>
        <v>1.1974110032362459</v>
      </c>
      <c r="E178" s="265">
        <f>SUM(E171:E177)</f>
        <v>1204</v>
      </c>
      <c r="F178" s="266">
        <f t="shared" si="208"/>
        <v>0.97411003236245952</v>
      </c>
      <c r="G178" s="265">
        <f>SUM(G171:G177)</f>
        <v>1334</v>
      </c>
      <c r="H178" s="266">
        <f t="shared" si="209"/>
        <v>1.0792880258899675</v>
      </c>
      <c r="I178" s="267">
        <f t="shared" si="210"/>
        <v>4018</v>
      </c>
      <c r="J178" s="268">
        <f t="shared" si="211"/>
        <v>1.0836030204962244</v>
      </c>
      <c r="K178" s="265">
        <f>SUM(K171:K177)</f>
        <v>1125</v>
      </c>
      <c r="L178" s="266">
        <f t="shared" si="209"/>
        <v>0.91019417475728159</v>
      </c>
      <c r="M178" s="265">
        <f t="shared" ref="M178" si="217">SUM(M171:M177)</f>
        <v>1216</v>
      </c>
      <c r="N178" s="266">
        <f t="shared" si="212"/>
        <v>0.98381877022653719</v>
      </c>
      <c r="O178" s="265">
        <f t="shared" ref="O178" si="218">SUM(O171:O177)</f>
        <v>1175</v>
      </c>
      <c r="P178" s="266">
        <f t="shared" si="213"/>
        <v>0.95064724919093846</v>
      </c>
      <c r="Q178" s="879">
        <f t="shared" si="214"/>
        <v>3708</v>
      </c>
      <c r="R178" s="267">
        <f t="shared" si="215"/>
        <v>3516</v>
      </c>
      <c r="S178" s="268">
        <f t="shared" si="216"/>
        <v>0.94822006472491904</v>
      </c>
    </row>
    <row r="179" spans="1:19" hidden="1" x14ac:dyDescent="0.25"/>
    <row r="180" spans="1:19" ht="15.75" hidden="1" x14ac:dyDescent="0.25">
      <c r="A180" s="1427" t="s">
        <v>305</v>
      </c>
      <c r="B180" s="1428"/>
      <c r="C180" s="1428"/>
      <c r="D180" s="1428"/>
      <c r="E180" s="1428"/>
      <c r="F180" s="1428"/>
      <c r="G180" s="1428"/>
      <c r="H180" s="1428"/>
      <c r="I180" s="1428"/>
      <c r="J180" s="1428"/>
      <c r="K180" s="1428"/>
      <c r="L180" s="1428"/>
      <c r="M180" s="1428"/>
      <c r="N180" s="1428"/>
      <c r="O180" s="1428"/>
      <c r="P180" s="1428"/>
      <c r="Q180" s="1428"/>
      <c r="R180" s="1428"/>
      <c r="S180" s="1428"/>
    </row>
    <row r="181" spans="1:19" ht="34.5" hidden="1" thickBot="1" x14ac:dyDescent="0.3">
      <c r="A181" s="144" t="s">
        <v>14</v>
      </c>
      <c r="B181" s="233" t="s">
        <v>15</v>
      </c>
      <c r="C181" s="346" t="s">
        <v>2</v>
      </c>
      <c r="D181" s="347" t="s">
        <v>1</v>
      </c>
      <c r="E181" s="346" t="s">
        <v>3</v>
      </c>
      <c r="F181" s="347" t="s">
        <v>1</v>
      </c>
      <c r="G181" s="346" t="s">
        <v>4</v>
      </c>
      <c r="H181" s="347" t="s">
        <v>1</v>
      </c>
      <c r="I181" s="149" t="s">
        <v>206</v>
      </c>
      <c r="J181" s="150" t="s">
        <v>205</v>
      </c>
      <c r="K181" s="346" t="s">
        <v>5</v>
      </c>
      <c r="L181" s="347" t="s">
        <v>1</v>
      </c>
      <c r="M181" s="348" t="s">
        <v>203</v>
      </c>
      <c r="N181" s="349" t="s">
        <v>1</v>
      </c>
      <c r="O181" s="348" t="s">
        <v>204</v>
      </c>
      <c r="P181" s="349" t="s">
        <v>1</v>
      </c>
      <c r="Q181" s="730" t="s">
        <v>371</v>
      </c>
      <c r="R181" s="149" t="s">
        <v>206</v>
      </c>
      <c r="S181" s="150" t="s">
        <v>205</v>
      </c>
    </row>
    <row r="182" spans="1:19" ht="15.75" hidden="1" thickTop="1" x14ac:dyDescent="0.25">
      <c r="A182" s="154" t="s">
        <v>8</v>
      </c>
      <c r="B182" s="235">
        <f>'UBS Vila Maria P Gnecco'!B7</f>
        <v>464</v>
      </c>
      <c r="C182" s="152">
        <f>'UBS Vila Maria P Gnecco'!G7</f>
        <v>457</v>
      </c>
      <c r="D182" s="174">
        <f t="shared" ref="D182:D187" si="219">C182/$B182</f>
        <v>0.98491379310344829</v>
      </c>
      <c r="E182" s="152">
        <f>'UBS Vila Maria P Gnecco'!I7</f>
        <v>423</v>
      </c>
      <c r="F182" s="174">
        <f t="shared" ref="F182:F187" si="220">E182/$B182</f>
        <v>0.91163793103448276</v>
      </c>
      <c r="G182" s="152">
        <f>'UBS Vila Maria P Gnecco'!K7</f>
        <v>627</v>
      </c>
      <c r="H182" s="174">
        <f t="shared" ref="H182:L187" si="221">G182/$B182</f>
        <v>1.3512931034482758</v>
      </c>
      <c r="I182" s="101">
        <f t="shared" ref="I182:I187" si="222">SUM(C182,E182,G182)</f>
        <v>1507</v>
      </c>
      <c r="J182" s="175">
        <f t="shared" ref="J182:J187" si="223">((I182/Q182))</f>
        <v>1.0826149425287357</v>
      </c>
      <c r="K182" s="152">
        <f>'UBS Vila Maria P Gnecco'!O7</f>
        <v>680</v>
      </c>
      <c r="L182" s="174">
        <f t="shared" si="221"/>
        <v>1.4655172413793103</v>
      </c>
      <c r="M182" s="152">
        <f>'UBS Vila Maria P Gnecco'!Q7</f>
        <v>455</v>
      </c>
      <c r="N182" s="174">
        <f t="shared" ref="N182:N187" si="224">M182/$B182</f>
        <v>0.9806034482758621</v>
      </c>
      <c r="O182" s="152">
        <f>'UBS Vila Maria P Gnecco'!S7</f>
        <v>460</v>
      </c>
      <c r="P182" s="174">
        <f t="shared" ref="P182:P187" si="225">O182/$B182</f>
        <v>0.99137931034482762</v>
      </c>
      <c r="Q182" s="868">
        <f t="shared" ref="Q182:Q187" si="226">B182*3</f>
        <v>1392</v>
      </c>
      <c r="R182" s="101">
        <f t="shared" ref="R182:R187" si="227">SUM(K182,M182,O182)</f>
        <v>1595</v>
      </c>
      <c r="S182" s="175">
        <f t="shared" ref="S182:S187" si="228">R182/($B182*3)</f>
        <v>1.1458333333333333</v>
      </c>
    </row>
    <row r="183" spans="1:19" hidden="1" x14ac:dyDescent="0.25">
      <c r="A183" s="154" t="s">
        <v>9</v>
      </c>
      <c r="B183" s="238">
        <f>'UBS Vila Maria P Gnecco'!B8</f>
        <v>1544</v>
      </c>
      <c r="C183" s="155">
        <f>'UBS Vila Maria P Gnecco'!G8</f>
        <v>1411</v>
      </c>
      <c r="D183" s="176">
        <f t="shared" si="219"/>
        <v>0.91386010362694303</v>
      </c>
      <c r="E183" s="155">
        <f>'UBS Vila Maria P Gnecco'!I8</f>
        <v>1646</v>
      </c>
      <c r="F183" s="176">
        <f t="shared" si="220"/>
        <v>1.0660621761658031</v>
      </c>
      <c r="G183" s="155">
        <f>'UBS Vila Maria P Gnecco'!K8</f>
        <v>2198</v>
      </c>
      <c r="H183" s="176">
        <f t="shared" si="221"/>
        <v>1.4235751295336787</v>
      </c>
      <c r="I183" s="157">
        <f t="shared" si="222"/>
        <v>5255</v>
      </c>
      <c r="J183" s="177">
        <f t="shared" si="223"/>
        <v>1.1344991364421417</v>
      </c>
      <c r="K183" s="155">
        <f>'UBS Vila Maria P Gnecco'!O8</f>
        <v>1981</v>
      </c>
      <c r="L183" s="176">
        <f t="shared" si="221"/>
        <v>1.2830310880829014</v>
      </c>
      <c r="M183" s="155">
        <f>'UBS Vila Maria P Gnecco'!Q8</f>
        <v>1225</v>
      </c>
      <c r="N183" s="176">
        <f t="shared" si="224"/>
        <v>0.79339378238341973</v>
      </c>
      <c r="O183" s="155">
        <f>'UBS Vila Maria P Gnecco'!S8</f>
        <v>1035</v>
      </c>
      <c r="P183" s="176">
        <f t="shared" si="225"/>
        <v>0.67033678756476689</v>
      </c>
      <c r="Q183" s="869">
        <f t="shared" si="226"/>
        <v>4632</v>
      </c>
      <c r="R183" s="157">
        <f t="shared" si="227"/>
        <v>4241</v>
      </c>
      <c r="S183" s="177">
        <f t="shared" si="228"/>
        <v>0.91558721934369602</v>
      </c>
    </row>
    <row r="184" spans="1:19" hidden="1" x14ac:dyDescent="0.25">
      <c r="A184" s="154" t="s">
        <v>10</v>
      </c>
      <c r="B184" s="238">
        <f>'UBS Vila Maria P Gnecco'!B9</f>
        <v>789</v>
      </c>
      <c r="C184" s="155">
        <f>'UBS Vila Maria P Gnecco'!G9</f>
        <v>690</v>
      </c>
      <c r="D184" s="176">
        <f t="shared" si="219"/>
        <v>0.87452471482889738</v>
      </c>
      <c r="E184" s="155">
        <f>'UBS Vila Maria P Gnecco'!I9</f>
        <v>509</v>
      </c>
      <c r="F184" s="176">
        <f t="shared" si="220"/>
        <v>0.64512040557667938</v>
      </c>
      <c r="G184" s="155">
        <f>'UBS Vila Maria P Gnecco'!K9</f>
        <v>607</v>
      </c>
      <c r="H184" s="176">
        <f t="shared" si="221"/>
        <v>0.76932826362484152</v>
      </c>
      <c r="I184" s="157">
        <f t="shared" si="222"/>
        <v>1806</v>
      </c>
      <c r="J184" s="177">
        <f t="shared" si="223"/>
        <v>0.76299112801013946</v>
      </c>
      <c r="K184" s="155">
        <f>'UBS Vila Maria P Gnecco'!O9</f>
        <v>646</v>
      </c>
      <c r="L184" s="176">
        <f t="shared" si="221"/>
        <v>0.81875792141951842</v>
      </c>
      <c r="M184" s="155">
        <f>'UBS Vila Maria P Gnecco'!Q9</f>
        <v>634</v>
      </c>
      <c r="N184" s="176">
        <f t="shared" si="224"/>
        <v>0.80354879594423323</v>
      </c>
      <c r="O184" s="155">
        <f>'UBS Vila Maria P Gnecco'!S9</f>
        <v>851</v>
      </c>
      <c r="P184" s="176">
        <f t="shared" si="225"/>
        <v>1.0785804816223068</v>
      </c>
      <c r="Q184" s="869">
        <f t="shared" si="226"/>
        <v>2367</v>
      </c>
      <c r="R184" s="157">
        <f t="shared" si="227"/>
        <v>2131</v>
      </c>
      <c r="S184" s="177">
        <f t="shared" si="228"/>
        <v>0.90029573299535282</v>
      </c>
    </row>
    <row r="185" spans="1:19" hidden="1" x14ac:dyDescent="0.25">
      <c r="A185" s="154" t="s">
        <v>42</v>
      </c>
      <c r="B185" s="238">
        <f>'UBS Vila Maria P Gnecco'!B10</f>
        <v>395</v>
      </c>
      <c r="C185" s="155">
        <f>'UBS Vila Maria P Gnecco'!G10</f>
        <v>326</v>
      </c>
      <c r="D185" s="176">
        <f t="shared" si="219"/>
        <v>0.82531645569620249</v>
      </c>
      <c r="E185" s="155">
        <f>'UBS Vila Maria P Gnecco'!I10</f>
        <v>370</v>
      </c>
      <c r="F185" s="176">
        <f t="shared" si="220"/>
        <v>0.93670886075949367</v>
      </c>
      <c r="G185" s="155">
        <f>'UBS Vila Maria P Gnecco'!K10</f>
        <v>442</v>
      </c>
      <c r="H185" s="176">
        <f t="shared" si="221"/>
        <v>1.1189873417721519</v>
      </c>
      <c r="I185" s="157">
        <f t="shared" si="222"/>
        <v>1138</v>
      </c>
      <c r="J185" s="177">
        <f t="shared" si="223"/>
        <v>0.96033755274261601</v>
      </c>
      <c r="K185" s="155">
        <f>'UBS Vila Maria P Gnecco'!O10</f>
        <v>422</v>
      </c>
      <c r="L185" s="176">
        <f t="shared" si="221"/>
        <v>1.0683544303797468</v>
      </c>
      <c r="M185" s="155">
        <f>'UBS Vila Maria P Gnecco'!Q10</f>
        <v>411</v>
      </c>
      <c r="N185" s="176">
        <f t="shared" si="224"/>
        <v>1.040506329113924</v>
      </c>
      <c r="O185" s="155">
        <f>'UBS Vila Maria P Gnecco'!S10</f>
        <v>414</v>
      </c>
      <c r="P185" s="176">
        <f t="shared" si="225"/>
        <v>1.0481012658227848</v>
      </c>
      <c r="Q185" s="869">
        <f t="shared" si="226"/>
        <v>1185</v>
      </c>
      <c r="R185" s="157">
        <f t="shared" si="227"/>
        <v>1247</v>
      </c>
      <c r="S185" s="177">
        <f t="shared" si="228"/>
        <v>1.0523206751054852</v>
      </c>
    </row>
    <row r="186" spans="1:19" hidden="1" x14ac:dyDescent="0.25">
      <c r="A186" s="154" t="s">
        <v>13</v>
      </c>
      <c r="B186" s="238">
        <f>'UBS Vila Maria P Gnecco'!B11</f>
        <v>395</v>
      </c>
      <c r="C186" s="155">
        <f>'UBS Vila Maria P Gnecco'!G11</f>
        <v>208</v>
      </c>
      <c r="D186" s="176">
        <f t="shared" si="219"/>
        <v>0.52658227848101269</v>
      </c>
      <c r="E186" s="155">
        <f>'UBS Vila Maria P Gnecco'!I11</f>
        <v>353</v>
      </c>
      <c r="F186" s="176">
        <f t="shared" si="220"/>
        <v>0.89367088607594936</v>
      </c>
      <c r="G186" s="155">
        <f>'UBS Vila Maria P Gnecco'!K11</f>
        <v>464</v>
      </c>
      <c r="H186" s="176">
        <f t="shared" si="221"/>
        <v>1.1746835443037975</v>
      </c>
      <c r="I186" s="157">
        <f t="shared" si="222"/>
        <v>1025</v>
      </c>
      <c r="J186" s="177">
        <f t="shared" si="223"/>
        <v>0.86497890295358648</v>
      </c>
      <c r="K186" s="155">
        <f>'UBS Vila Maria P Gnecco'!O11</f>
        <v>436</v>
      </c>
      <c r="L186" s="176">
        <f t="shared" si="221"/>
        <v>1.1037974683544305</v>
      </c>
      <c r="M186" s="155">
        <f>'UBS Vila Maria P Gnecco'!Q11</f>
        <v>427</v>
      </c>
      <c r="N186" s="176">
        <f t="shared" si="224"/>
        <v>1.0810126582278481</v>
      </c>
      <c r="O186" s="155">
        <f>'UBS Vila Maria P Gnecco'!S11</f>
        <v>347</v>
      </c>
      <c r="P186" s="176">
        <f t="shared" si="225"/>
        <v>0.87848101265822787</v>
      </c>
      <c r="Q186" s="869">
        <f t="shared" si="226"/>
        <v>1185</v>
      </c>
      <c r="R186" s="157">
        <f t="shared" si="227"/>
        <v>1210</v>
      </c>
      <c r="S186" s="177">
        <f t="shared" si="228"/>
        <v>1.0210970464135021</v>
      </c>
    </row>
    <row r="187" spans="1:19" ht="15.75" hidden="1" thickBot="1" x14ac:dyDescent="0.3">
      <c r="A187" s="164" t="s">
        <v>7</v>
      </c>
      <c r="B187" s="722">
        <f>SUM(B182:B186)</f>
        <v>3587</v>
      </c>
      <c r="C187" s="166">
        <f>SUM(C182:C186)</f>
        <v>3092</v>
      </c>
      <c r="D187" s="723">
        <f t="shared" si="219"/>
        <v>0.86200167270699746</v>
      </c>
      <c r="E187" s="166">
        <f>SUM(E182:E186)</f>
        <v>3301</v>
      </c>
      <c r="F187" s="723">
        <f t="shared" si="220"/>
        <v>0.92026763311959858</v>
      </c>
      <c r="G187" s="166">
        <f>SUM(G182:G186)</f>
        <v>4338</v>
      </c>
      <c r="H187" s="723">
        <f t="shared" si="221"/>
        <v>1.2093671591859492</v>
      </c>
      <c r="I187" s="106">
        <f t="shared" si="222"/>
        <v>10731</v>
      </c>
      <c r="J187" s="851">
        <f t="shared" si="223"/>
        <v>0.99721215500418181</v>
      </c>
      <c r="K187" s="166">
        <f>SUM(K182:K186)</f>
        <v>4165</v>
      </c>
      <c r="L187" s="723">
        <f t="shared" si="221"/>
        <v>1.1611374407582939</v>
      </c>
      <c r="M187" s="166">
        <f t="shared" ref="M187" si="229">SUM(M182:M186)</f>
        <v>3152</v>
      </c>
      <c r="N187" s="723">
        <f t="shared" si="224"/>
        <v>0.87872874268190693</v>
      </c>
      <c r="O187" s="166">
        <f t="shared" ref="O187" si="230">SUM(O182:O186)</f>
        <v>3107</v>
      </c>
      <c r="P187" s="723">
        <f t="shared" si="225"/>
        <v>0.8661834402007248</v>
      </c>
      <c r="Q187" s="871">
        <f t="shared" si="226"/>
        <v>10761</v>
      </c>
      <c r="R187" s="106">
        <f t="shared" si="227"/>
        <v>10424</v>
      </c>
      <c r="S187" s="720">
        <f t="shared" si="228"/>
        <v>0.96868320788030848</v>
      </c>
    </row>
    <row r="188" spans="1:19" hidden="1" x14ac:dyDescent="0.25"/>
    <row r="189" spans="1:19" ht="15.75" hidden="1" x14ac:dyDescent="0.25">
      <c r="A189" s="1427" t="s">
        <v>307</v>
      </c>
      <c r="B189" s="1428"/>
      <c r="C189" s="1428"/>
      <c r="D189" s="1428"/>
      <c r="E189" s="1428"/>
      <c r="F189" s="1428"/>
      <c r="G189" s="1428"/>
      <c r="H189" s="1428"/>
      <c r="I189" s="1428"/>
      <c r="J189" s="1428"/>
      <c r="K189" s="1428"/>
      <c r="L189" s="1428"/>
      <c r="M189" s="1428"/>
      <c r="N189" s="1428"/>
      <c r="O189" s="1428"/>
      <c r="P189" s="1428"/>
      <c r="Q189" s="1428"/>
      <c r="R189" s="1428"/>
      <c r="S189" s="1428"/>
    </row>
    <row r="190" spans="1:19" ht="34.5" hidden="1" thickBot="1" x14ac:dyDescent="0.3">
      <c r="A190" s="144" t="s">
        <v>14</v>
      </c>
      <c r="B190" s="233" t="s">
        <v>15</v>
      </c>
      <c r="C190" s="346" t="s">
        <v>2</v>
      </c>
      <c r="D190" s="347" t="s">
        <v>1</v>
      </c>
      <c r="E190" s="346" t="s">
        <v>3</v>
      </c>
      <c r="F190" s="347" t="s">
        <v>1</v>
      </c>
      <c r="G190" s="346" t="s">
        <v>4</v>
      </c>
      <c r="H190" s="347" t="s">
        <v>1</v>
      </c>
      <c r="I190" s="149" t="s">
        <v>206</v>
      </c>
      <c r="J190" s="150" t="s">
        <v>205</v>
      </c>
      <c r="K190" s="346" t="s">
        <v>5</v>
      </c>
      <c r="L190" s="347" t="s">
        <v>1</v>
      </c>
      <c r="M190" s="348" t="s">
        <v>203</v>
      </c>
      <c r="N190" s="349" t="s">
        <v>1</v>
      </c>
      <c r="O190" s="348" t="s">
        <v>204</v>
      </c>
      <c r="P190" s="349" t="s">
        <v>1</v>
      </c>
      <c r="Q190" s="730" t="s">
        <v>371</v>
      </c>
      <c r="R190" s="149" t="s">
        <v>206</v>
      </c>
      <c r="S190" s="150" t="s">
        <v>205</v>
      </c>
    </row>
    <row r="191" spans="1:19" ht="15.75" hidden="1" thickTop="1" x14ac:dyDescent="0.25">
      <c r="A191" s="154" t="s">
        <v>10</v>
      </c>
      <c r="B191" s="238">
        <f>'UBS Jardim Julieta'!B7</f>
        <v>789</v>
      </c>
      <c r="C191" s="155">
        <f>'UBS Jardim Julieta'!G7</f>
        <v>790</v>
      </c>
      <c r="D191" s="176">
        <f t="shared" ref="D191:D194" si="231">C191/$B191</f>
        <v>1.0012674271229405</v>
      </c>
      <c r="E191" s="155">
        <f>'UBS Jardim Julieta'!I7</f>
        <v>791</v>
      </c>
      <c r="F191" s="176">
        <f t="shared" ref="F191:F194" si="232">E191/$B191</f>
        <v>1.002534854245881</v>
      </c>
      <c r="G191" s="155">
        <f>'UBS Jardim Julieta'!K7</f>
        <v>979</v>
      </c>
      <c r="H191" s="176">
        <f t="shared" ref="H191:L194" si="233">G191/$B191</f>
        <v>1.2408111533586819</v>
      </c>
      <c r="I191" s="157">
        <f t="shared" ref="I191:I194" si="234">SUM(C191,E191,G191)</f>
        <v>2560</v>
      </c>
      <c r="J191" s="177">
        <f t="shared" ref="J191:J194" si="235">((I191/Q191))</f>
        <v>1.0815378115758343</v>
      </c>
      <c r="K191" s="155">
        <f>'UBS Jardim Julieta'!O7</f>
        <v>898</v>
      </c>
      <c r="L191" s="176">
        <f t="shared" si="233"/>
        <v>1.1381495564005071</v>
      </c>
      <c r="M191" s="155">
        <f>'UBS Jardim Julieta'!Q7</f>
        <v>928</v>
      </c>
      <c r="N191" s="176">
        <f t="shared" ref="N191:N194" si="236">M191/$B191</f>
        <v>1.1761723700887199</v>
      </c>
      <c r="O191" s="155">
        <f>'UBS Jardim Julieta'!S7</f>
        <v>949</v>
      </c>
      <c r="P191" s="176">
        <f t="shared" ref="P191:P194" si="237">O191/$B191</f>
        <v>1.2027883396704691</v>
      </c>
      <c r="Q191" s="869">
        <f t="shared" ref="Q191:Q194" si="238">B191*3</f>
        <v>2367</v>
      </c>
      <c r="R191" s="157">
        <f t="shared" ref="R191:R194" si="239">SUM(K191,M191,O191)</f>
        <v>2775</v>
      </c>
      <c r="S191" s="177">
        <f>R191/($B191*3)</f>
        <v>1.1723700887198987</v>
      </c>
    </row>
    <row r="192" spans="1:19" hidden="1" x14ac:dyDescent="0.25">
      <c r="A192" s="154" t="s">
        <v>42</v>
      </c>
      <c r="B192" s="238">
        <f>'UBS Jardim Julieta'!B8</f>
        <v>263</v>
      </c>
      <c r="C192" s="155">
        <f>'UBS Jardim Julieta'!G8</f>
        <v>307</v>
      </c>
      <c r="D192" s="176">
        <f t="shared" si="231"/>
        <v>1.167300380228137</v>
      </c>
      <c r="E192" s="155">
        <f>'UBS Jardim Julieta'!I8</f>
        <v>269</v>
      </c>
      <c r="F192" s="176">
        <f t="shared" si="232"/>
        <v>1.0228136882129277</v>
      </c>
      <c r="G192" s="155">
        <f>'UBS Jardim Julieta'!K8</f>
        <v>310</v>
      </c>
      <c r="H192" s="176">
        <f t="shared" si="233"/>
        <v>1.1787072243346008</v>
      </c>
      <c r="I192" s="157">
        <f t="shared" si="234"/>
        <v>886</v>
      </c>
      <c r="J192" s="177">
        <f t="shared" si="235"/>
        <v>1.1229404309252218</v>
      </c>
      <c r="K192" s="155">
        <f>'UBS Jardim Julieta'!O8</f>
        <v>275</v>
      </c>
      <c r="L192" s="176">
        <f t="shared" si="233"/>
        <v>1.0456273764258555</v>
      </c>
      <c r="M192" s="155">
        <f>'UBS Jardim Julieta'!Q8</f>
        <v>291</v>
      </c>
      <c r="N192" s="176">
        <f t="shared" si="236"/>
        <v>1.1064638783269962</v>
      </c>
      <c r="O192" s="155">
        <f>'UBS Jardim Julieta'!S8</f>
        <v>301</v>
      </c>
      <c r="P192" s="176">
        <f t="shared" si="237"/>
        <v>1.144486692015209</v>
      </c>
      <c r="Q192" s="869">
        <f t="shared" si="238"/>
        <v>789</v>
      </c>
      <c r="R192" s="157">
        <f t="shared" si="239"/>
        <v>867</v>
      </c>
      <c r="S192" s="177">
        <f>R192/($B192*3)</f>
        <v>1.0988593155893536</v>
      </c>
    </row>
    <row r="193" spans="1:19" ht="15.75" hidden="1" thickBot="1" x14ac:dyDescent="0.3">
      <c r="A193" s="160" t="s">
        <v>13</v>
      </c>
      <c r="B193" s="238">
        <f>'UBS Jardim Julieta'!B9</f>
        <v>263</v>
      </c>
      <c r="C193" s="161">
        <f>'UBS Jardim Julieta'!G9</f>
        <v>159</v>
      </c>
      <c r="D193" s="186">
        <f t="shared" si="231"/>
        <v>0.6045627376425855</v>
      </c>
      <c r="E193" s="161">
        <f>'UBS Jardim Julieta'!I9</f>
        <v>265</v>
      </c>
      <c r="F193" s="186">
        <f t="shared" si="232"/>
        <v>1.0076045627376427</v>
      </c>
      <c r="G193" s="161">
        <f>'UBS Jardim Julieta'!K9</f>
        <v>244</v>
      </c>
      <c r="H193" s="186">
        <f t="shared" si="233"/>
        <v>0.92775665399239549</v>
      </c>
      <c r="I193" s="163">
        <f t="shared" si="234"/>
        <v>668</v>
      </c>
      <c r="J193" s="187">
        <f t="shared" si="235"/>
        <v>0.84664131812420784</v>
      </c>
      <c r="K193" s="161">
        <f>'UBS Jardim Julieta'!O9</f>
        <v>263</v>
      </c>
      <c r="L193" s="186">
        <f t="shared" si="233"/>
        <v>1</v>
      </c>
      <c r="M193" s="161">
        <f>'UBS Jardim Julieta'!Q9</f>
        <v>131</v>
      </c>
      <c r="N193" s="186">
        <f t="shared" si="236"/>
        <v>0.49809885931558934</v>
      </c>
      <c r="O193" s="161">
        <f>'UBS Jardim Julieta'!S9</f>
        <v>280</v>
      </c>
      <c r="P193" s="186">
        <f t="shared" si="237"/>
        <v>1.064638783269962</v>
      </c>
      <c r="Q193" s="870">
        <f t="shared" si="238"/>
        <v>789</v>
      </c>
      <c r="R193" s="163">
        <f t="shared" si="239"/>
        <v>674</v>
      </c>
      <c r="S193" s="187">
        <f>R193/($B193*3)</f>
        <v>0.85424588086185049</v>
      </c>
    </row>
    <row r="194" spans="1:19" ht="15.75" hidden="1" thickBot="1" x14ac:dyDescent="0.3">
      <c r="A194" s="164" t="s">
        <v>7</v>
      </c>
      <c r="B194" s="722">
        <f>SUM(B191:B193)</f>
        <v>1315</v>
      </c>
      <c r="C194" s="166">
        <f>SUM(C191:C193)</f>
        <v>1256</v>
      </c>
      <c r="D194" s="723">
        <f t="shared" si="231"/>
        <v>0.95513307984790874</v>
      </c>
      <c r="E194" s="166">
        <f>SUM(E191:E193)</f>
        <v>1325</v>
      </c>
      <c r="F194" s="723">
        <f t="shared" si="232"/>
        <v>1.0076045627376427</v>
      </c>
      <c r="G194" s="166">
        <f>SUM(G191:G193)</f>
        <v>1533</v>
      </c>
      <c r="H194" s="723">
        <f t="shared" si="233"/>
        <v>1.1657794676806084</v>
      </c>
      <c r="I194" s="106">
        <f t="shared" si="234"/>
        <v>4114</v>
      </c>
      <c r="J194" s="851">
        <f t="shared" si="235"/>
        <v>1.0428390367553866</v>
      </c>
      <c r="K194" s="166">
        <f>SUM(K191:K193)</f>
        <v>1436</v>
      </c>
      <c r="L194" s="723">
        <f t="shared" si="233"/>
        <v>1.0920152091254753</v>
      </c>
      <c r="M194" s="166">
        <f t="shared" ref="M194" si="240">SUM(M191:M193)</f>
        <v>1350</v>
      </c>
      <c r="N194" s="723">
        <f t="shared" si="236"/>
        <v>1.0266159695817489</v>
      </c>
      <c r="O194" s="166">
        <f t="shared" ref="O194" si="241">SUM(O191:O193)</f>
        <v>1530</v>
      </c>
      <c r="P194" s="723">
        <f t="shared" si="237"/>
        <v>1.1634980988593155</v>
      </c>
      <c r="Q194" s="871">
        <f t="shared" si="238"/>
        <v>3945</v>
      </c>
      <c r="R194" s="106">
        <f t="shared" si="239"/>
        <v>4316</v>
      </c>
      <c r="S194" s="720">
        <f>R194/($B194*3)</f>
        <v>1.09404309252218</v>
      </c>
    </row>
    <row r="195" spans="1:19" hidden="1" x14ac:dyDescent="0.25"/>
    <row r="196" spans="1:19" ht="15.75" hidden="1" x14ac:dyDescent="0.25">
      <c r="A196" s="1427" t="s">
        <v>309</v>
      </c>
      <c r="B196" s="1428"/>
      <c r="C196" s="1428"/>
      <c r="D196" s="1428"/>
      <c r="E196" s="1428"/>
      <c r="F196" s="1428"/>
      <c r="G196" s="1428"/>
      <c r="H196" s="1428"/>
      <c r="I196" s="1428"/>
      <c r="J196" s="1428"/>
      <c r="K196" s="1428"/>
      <c r="L196" s="1428"/>
      <c r="M196" s="1428"/>
      <c r="N196" s="1428"/>
      <c r="O196" s="1428"/>
      <c r="P196" s="1428"/>
      <c r="Q196" s="1428"/>
      <c r="R196" s="1428"/>
      <c r="S196" s="1428"/>
    </row>
    <row r="197" spans="1:19" ht="34.5" hidden="1" thickBot="1" x14ac:dyDescent="0.3">
      <c r="A197" s="144" t="s">
        <v>104</v>
      </c>
      <c r="B197" s="233" t="s">
        <v>15</v>
      </c>
      <c r="C197" s="346" t="s">
        <v>2</v>
      </c>
      <c r="D197" s="347" t="s">
        <v>1</v>
      </c>
      <c r="E197" s="346" t="s">
        <v>3</v>
      </c>
      <c r="F197" s="347" t="s">
        <v>1</v>
      </c>
      <c r="G197" s="346" t="s">
        <v>4</v>
      </c>
      <c r="H197" s="347" t="s">
        <v>1</v>
      </c>
      <c r="I197" s="149" t="s">
        <v>206</v>
      </c>
      <c r="J197" s="150" t="s">
        <v>205</v>
      </c>
      <c r="K197" s="346" t="s">
        <v>5</v>
      </c>
      <c r="L197" s="347" t="s">
        <v>1</v>
      </c>
      <c r="M197" s="348" t="s">
        <v>203</v>
      </c>
      <c r="N197" s="349" t="s">
        <v>1</v>
      </c>
      <c r="O197" s="348" t="s">
        <v>204</v>
      </c>
      <c r="P197" s="349" t="s">
        <v>1</v>
      </c>
      <c r="Q197" s="730" t="s">
        <v>371</v>
      </c>
      <c r="R197" s="149" t="s">
        <v>206</v>
      </c>
      <c r="S197" s="150" t="s">
        <v>205</v>
      </c>
    </row>
    <row r="198" spans="1:19" ht="16.5" hidden="1" thickTop="1" thickBot="1" x14ac:dyDescent="0.3">
      <c r="A198" s="269" t="s">
        <v>143</v>
      </c>
      <c r="B198" s="270">
        <f>'CAPS INF II VM-VG'!B7</f>
        <v>155</v>
      </c>
      <c r="C198" s="271">
        <f>'CAPS INF II VM-VG'!G7</f>
        <v>381</v>
      </c>
      <c r="D198" s="257">
        <f t="shared" ref="D198" si="242">C198/$B198</f>
        <v>2.4580645161290322</v>
      </c>
      <c r="E198" s="271">
        <f>'CAPS INF II VM-VG'!$I$7</f>
        <v>353</v>
      </c>
      <c r="F198" s="257">
        <f t="shared" ref="F198" si="243">E198/$B198</f>
        <v>2.2774193548387096</v>
      </c>
      <c r="G198" s="271">
        <f>'CAPS INF II VM-VG'!$K$7</f>
        <v>339</v>
      </c>
      <c r="H198" s="257">
        <f t="shared" ref="H198:L198" si="244">G198/$B198</f>
        <v>2.1870967741935483</v>
      </c>
      <c r="I198" s="272">
        <f t="shared" ref="I198:I199" si="245">SUM(C198,E198,G198)</f>
        <v>1073</v>
      </c>
      <c r="J198" s="259">
        <f t="shared" ref="J198:J199" si="246">((I198/Q198))</f>
        <v>2.3075268817204302</v>
      </c>
      <c r="K198" s="271">
        <f>'CAPS INF II VM-VG'!$O$7</f>
        <v>391</v>
      </c>
      <c r="L198" s="257">
        <f t="shared" si="244"/>
        <v>2.5225806451612902</v>
      </c>
      <c r="M198" s="271">
        <f>'CAPS INF II VM-VG'!$Q$7</f>
        <v>404</v>
      </c>
      <c r="N198" s="257">
        <f t="shared" ref="N198" si="247">M198/$B198</f>
        <v>2.6064516129032258</v>
      </c>
      <c r="O198" s="271">
        <f>'CAPS INF II VM-VG'!$S$7</f>
        <v>428</v>
      </c>
      <c r="P198" s="257">
        <f t="shared" ref="P198" si="248">O198/$B198</f>
        <v>2.7612903225806451</v>
      </c>
      <c r="Q198" s="880">
        <f t="shared" ref="Q198:Q199" si="249">B198*3</f>
        <v>465</v>
      </c>
      <c r="R198" s="272">
        <f>SUM(K198,M198,O198)</f>
        <v>1223</v>
      </c>
      <c r="S198" s="259">
        <f>R198/($B198*3)</f>
        <v>2.6301075268817202</v>
      </c>
    </row>
    <row r="199" spans="1:19" ht="15.75" hidden="1" thickBot="1" x14ac:dyDescent="0.3">
      <c r="A199" s="164" t="s">
        <v>7</v>
      </c>
      <c r="B199" s="722">
        <f>SUM(B198:B198)</f>
        <v>155</v>
      </c>
      <c r="C199" s="166">
        <f>SUM(C198:C198)</f>
        <v>381</v>
      </c>
      <c r="D199" s="723">
        <f>((C199/$B$25))-1</f>
        <v>-0.81682692307692306</v>
      </c>
      <c r="E199" s="166">
        <f>SUM(E198:E198)</f>
        <v>353</v>
      </c>
      <c r="F199" s="723">
        <f>((E199/$B$25))-1</f>
        <v>-0.83028846153846159</v>
      </c>
      <c r="G199" s="166">
        <f>SUM(G198:G198)</f>
        <v>339</v>
      </c>
      <c r="H199" s="723">
        <f>((G199/$B$25))-1</f>
        <v>-0.83701923076923079</v>
      </c>
      <c r="I199" s="106">
        <f t="shared" si="245"/>
        <v>1073</v>
      </c>
      <c r="J199" s="851">
        <f t="shared" si="246"/>
        <v>2.3075268817204302</v>
      </c>
      <c r="K199" s="166">
        <f>SUM(K198:K198)</f>
        <v>391</v>
      </c>
      <c r="L199" s="723">
        <f>((K199/$B$25))-1</f>
        <v>-0.81201923076923077</v>
      </c>
      <c r="M199" s="166">
        <f t="shared" ref="M199" si="250">SUM(M198:M198)</f>
        <v>404</v>
      </c>
      <c r="N199" s="723">
        <f t="shared" ref="N199" si="251">((M199/$B$25))-1</f>
        <v>-0.80576923076923079</v>
      </c>
      <c r="O199" s="166">
        <f t="shared" ref="O199" si="252">SUM(O198:O198)</f>
        <v>428</v>
      </c>
      <c r="P199" s="723">
        <f t="shared" ref="P199" si="253">((O199/$B$25))-1</f>
        <v>-0.7942307692307693</v>
      </c>
      <c r="Q199" s="871">
        <f t="shared" si="249"/>
        <v>465</v>
      </c>
      <c r="R199" s="106">
        <f>SUM(K199,M199,O199)</f>
        <v>1223</v>
      </c>
      <c r="S199" s="720">
        <f>R199/($B199*3)</f>
        <v>2.6301075268817202</v>
      </c>
    </row>
    <row r="200" spans="1:19" hidden="1" x14ac:dyDescent="0.25"/>
    <row r="201" spans="1:19" ht="15.75" hidden="1" x14ac:dyDescent="0.25">
      <c r="A201" s="1427" t="s">
        <v>311</v>
      </c>
      <c r="B201" s="1428"/>
      <c r="C201" s="1428"/>
      <c r="D201" s="1428"/>
      <c r="E201" s="1428"/>
      <c r="F201" s="1428"/>
      <c r="G201" s="1428"/>
      <c r="H201" s="1428"/>
      <c r="I201" s="1428"/>
      <c r="J201" s="1428"/>
      <c r="K201" s="1428"/>
      <c r="L201" s="1428"/>
      <c r="M201" s="1428"/>
      <c r="N201" s="1428"/>
      <c r="O201" s="1428"/>
      <c r="P201" s="1428"/>
      <c r="Q201" s="1428"/>
      <c r="R201" s="1428"/>
      <c r="S201" s="1428"/>
    </row>
    <row r="202" spans="1:19" ht="34.5" hidden="1" thickBot="1" x14ac:dyDescent="0.3">
      <c r="A202" s="144" t="s">
        <v>14</v>
      </c>
      <c r="B202" s="233" t="s">
        <v>15</v>
      </c>
      <c r="C202" s="346" t="s">
        <v>2</v>
      </c>
      <c r="D202" s="347" t="s">
        <v>1</v>
      </c>
      <c r="E202" s="346" t="s">
        <v>3</v>
      </c>
      <c r="F202" s="347" t="s">
        <v>1</v>
      </c>
      <c r="G202" s="346" t="s">
        <v>4</v>
      </c>
      <c r="H202" s="347" t="s">
        <v>1</v>
      </c>
      <c r="I202" s="149" t="s">
        <v>206</v>
      </c>
      <c r="J202" s="150" t="s">
        <v>205</v>
      </c>
      <c r="K202" s="346" t="s">
        <v>5</v>
      </c>
      <c r="L202" s="347" t="s">
        <v>1</v>
      </c>
      <c r="M202" s="348" t="s">
        <v>203</v>
      </c>
      <c r="N202" s="349" t="s">
        <v>1</v>
      </c>
      <c r="O202" s="348" t="s">
        <v>204</v>
      </c>
      <c r="P202" s="349" t="s">
        <v>1</v>
      </c>
      <c r="Q202" s="730" t="s">
        <v>371</v>
      </c>
      <c r="R202" s="149" t="s">
        <v>206</v>
      </c>
      <c r="S202" s="150" t="s">
        <v>205</v>
      </c>
    </row>
    <row r="203" spans="1:19" ht="15.75" hidden="1" thickTop="1" x14ac:dyDescent="0.25">
      <c r="A203" s="154" t="s">
        <v>106</v>
      </c>
      <c r="B203" s="238">
        <f>'HORA CERTA'!B7</f>
        <v>396</v>
      </c>
      <c r="C203" s="155">
        <f>'HORA CERTA'!G7</f>
        <v>632</v>
      </c>
      <c r="D203" s="176">
        <f t="shared" ref="D203:D213" si="254">C203/$B203</f>
        <v>1.595959595959596</v>
      </c>
      <c r="E203" s="155">
        <f>'HORA CERTA'!I7</f>
        <v>400</v>
      </c>
      <c r="F203" s="176">
        <f t="shared" ref="F203:F213" si="255">E203/$B203</f>
        <v>1.0101010101010102</v>
      </c>
      <c r="G203" s="155">
        <f>'HORA CERTA'!K7</f>
        <v>438</v>
      </c>
      <c r="H203" s="176">
        <f t="shared" ref="H203:L213" si="256">G203/$B203</f>
        <v>1.106060606060606</v>
      </c>
      <c r="I203" s="157">
        <f t="shared" ref="I203:I213" si="257">SUM(C203,E203,G203)</f>
        <v>1470</v>
      </c>
      <c r="J203" s="177">
        <f t="shared" ref="J203:J213" si="258">((I203/Q203))</f>
        <v>1.2373737373737375</v>
      </c>
      <c r="K203" s="155">
        <f>'HORA CERTA'!O7</f>
        <v>532</v>
      </c>
      <c r="L203" s="176">
        <f t="shared" si="256"/>
        <v>1.3434343434343434</v>
      </c>
      <c r="M203" s="155">
        <f>'HORA CERTA'!Q7</f>
        <v>332</v>
      </c>
      <c r="N203" s="176">
        <f t="shared" ref="N203:N213" si="259">M203/$B203</f>
        <v>0.83838383838383834</v>
      </c>
      <c r="O203" s="155">
        <f>'HORA CERTA'!S7</f>
        <v>534</v>
      </c>
      <c r="P203" s="176">
        <f t="shared" ref="P203:P213" si="260">O203/$B203</f>
        <v>1.3484848484848484</v>
      </c>
      <c r="Q203" s="869">
        <f t="shared" ref="Q203:Q213" si="261">B203*3</f>
        <v>1188</v>
      </c>
      <c r="R203" s="157">
        <f t="shared" ref="R203:R213" si="262">SUM(K203,M203,O203)</f>
        <v>1398</v>
      </c>
      <c r="S203" s="177">
        <f t="shared" ref="S203:S213" si="263">R203/($B203*3)</f>
        <v>1.1767676767676767</v>
      </c>
    </row>
    <row r="204" spans="1:19" hidden="1" x14ac:dyDescent="0.25">
      <c r="A204" s="154" t="s">
        <v>107</v>
      </c>
      <c r="B204" s="238">
        <f>'HORA CERTA'!B8</f>
        <v>792</v>
      </c>
      <c r="C204" s="155">
        <f>'HORA CERTA'!G8</f>
        <v>754</v>
      </c>
      <c r="D204" s="176">
        <f t="shared" si="254"/>
        <v>0.95202020202020199</v>
      </c>
      <c r="E204" s="155">
        <f>'HORA CERTA'!I8</f>
        <v>673</v>
      </c>
      <c r="F204" s="176">
        <f t="shared" si="255"/>
        <v>0.8497474747474747</v>
      </c>
      <c r="G204" s="155">
        <f>'HORA CERTA'!K8</f>
        <v>593</v>
      </c>
      <c r="H204" s="176">
        <f t="shared" si="256"/>
        <v>0.7487373737373737</v>
      </c>
      <c r="I204" s="157">
        <f t="shared" si="257"/>
        <v>2020</v>
      </c>
      <c r="J204" s="177">
        <f t="shared" si="258"/>
        <v>0.85016835016835013</v>
      </c>
      <c r="K204" s="155">
        <f>'HORA CERTA'!O8</f>
        <v>791</v>
      </c>
      <c r="L204" s="176">
        <f t="shared" si="256"/>
        <v>0.9987373737373737</v>
      </c>
      <c r="M204" s="155">
        <f>'HORA CERTA'!Q8</f>
        <v>812</v>
      </c>
      <c r="N204" s="176">
        <f t="shared" si="259"/>
        <v>1.0252525252525253</v>
      </c>
      <c r="O204" s="155">
        <f>'HORA CERTA'!S8</f>
        <v>908</v>
      </c>
      <c r="P204" s="176">
        <f t="shared" si="260"/>
        <v>1.1464646464646464</v>
      </c>
      <c r="Q204" s="869">
        <f t="shared" si="261"/>
        <v>2376</v>
      </c>
      <c r="R204" s="157">
        <f t="shared" si="262"/>
        <v>2511</v>
      </c>
      <c r="S204" s="177">
        <f t="shared" si="263"/>
        <v>1.0568181818181819</v>
      </c>
    </row>
    <row r="205" spans="1:19" hidden="1" x14ac:dyDescent="0.25">
      <c r="A205" s="154" t="s">
        <v>108</v>
      </c>
      <c r="B205" s="238">
        <f>'HORA CERTA'!B11</f>
        <v>660</v>
      </c>
      <c r="C205" s="155">
        <f>'HORA CERTA'!G11</f>
        <v>649</v>
      </c>
      <c r="D205" s="176">
        <f t="shared" si="254"/>
        <v>0.98333333333333328</v>
      </c>
      <c r="E205" s="155">
        <f>'HORA CERTA'!I11</f>
        <v>479</v>
      </c>
      <c r="F205" s="176">
        <f t="shared" si="255"/>
        <v>0.72575757575757571</v>
      </c>
      <c r="G205" s="155">
        <f>'HORA CERTA'!K11</f>
        <v>625</v>
      </c>
      <c r="H205" s="176">
        <f t="shared" si="256"/>
        <v>0.94696969696969702</v>
      </c>
      <c r="I205" s="157">
        <f t="shared" si="257"/>
        <v>1753</v>
      </c>
      <c r="J205" s="177">
        <f t="shared" si="258"/>
        <v>0.88535353535353534</v>
      </c>
      <c r="K205" s="155">
        <f>'HORA CERTA'!O11</f>
        <v>727</v>
      </c>
      <c r="L205" s="176">
        <f t="shared" si="256"/>
        <v>1.1015151515151516</v>
      </c>
      <c r="M205" s="155">
        <f>'HORA CERTA'!Q11</f>
        <v>569</v>
      </c>
      <c r="N205" s="176">
        <f t="shared" si="259"/>
        <v>0.86212121212121207</v>
      </c>
      <c r="O205" s="155">
        <f>'HORA CERTA'!S11</f>
        <v>739</v>
      </c>
      <c r="P205" s="176">
        <f t="shared" si="260"/>
        <v>1.1196969696969696</v>
      </c>
      <c r="Q205" s="869">
        <f t="shared" si="261"/>
        <v>1980</v>
      </c>
      <c r="R205" s="157">
        <f t="shared" si="262"/>
        <v>2035</v>
      </c>
      <c r="S205" s="177">
        <f t="shared" si="263"/>
        <v>1.0277777777777777</v>
      </c>
    </row>
    <row r="206" spans="1:19" hidden="1" x14ac:dyDescent="0.25">
      <c r="A206" s="154" t="s">
        <v>109</v>
      </c>
      <c r="B206" s="238">
        <f>'HORA CERTA'!B13</f>
        <v>660</v>
      </c>
      <c r="C206" s="155">
        <f>'HORA CERTA'!G13</f>
        <v>587</v>
      </c>
      <c r="D206" s="176">
        <f t="shared" si="254"/>
        <v>0.8893939393939394</v>
      </c>
      <c r="E206" s="155">
        <f>'HORA CERTA'!I13</f>
        <v>481</v>
      </c>
      <c r="F206" s="176">
        <f t="shared" si="255"/>
        <v>0.72878787878787876</v>
      </c>
      <c r="G206" s="155">
        <f>'HORA CERTA'!K13</f>
        <v>601</v>
      </c>
      <c r="H206" s="176">
        <f t="shared" si="256"/>
        <v>0.91060606060606064</v>
      </c>
      <c r="I206" s="157">
        <f t="shared" si="257"/>
        <v>1669</v>
      </c>
      <c r="J206" s="177">
        <f t="shared" si="258"/>
        <v>0.84292929292929297</v>
      </c>
      <c r="K206" s="155">
        <f>'HORA CERTA'!O13</f>
        <v>660</v>
      </c>
      <c r="L206" s="176">
        <f t="shared" si="256"/>
        <v>1</v>
      </c>
      <c r="M206" s="155">
        <f>'HORA CERTA'!Q13</f>
        <v>691</v>
      </c>
      <c r="N206" s="176">
        <f t="shared" si="259"/>
        <v>1.0469696969696969</v>
      </c>
      <c r="O206" s="155">
        <f>'HORA CERTA'!S13</f>
        <v>743</v>
      </c>
      <c r="P206" s="176">
        <f t="shared" si="260"/>
        <v>1.1257575757575757</v>
      </c>
      <c r="Q206" s="869">
        <f t="shared" si="261"/>
        <v>1980</v>
      </c>
      <c r="R206" s="157">
        <f t="shared" si="262"/>
        <v>2094</v>
      </c>
      <c r="S206" s="177">
        <f t="shared" si="263"/>
        <v>1.0575757575757576</v>
      </c>
    </row>
    <row r="207" spans="1:19" hidden="1" x14ac:dyDescent="0.25">
      <c r="A207" s="154" t="s">
        <v>110</v>
      </c>
      <c r="B207" s="238">
        <f>'HORA CERTA'!B14</f>
        <v>792</v>
      </c>
      <c r="C207" s="155">
        <f>'HORA CERTA'!G14</f>
        <v>765</v>
      </c>
      <c r="D207" s="176">
        <f t="shared" si="254"/>
        <v>0.96590909090909094</v>
      </c>
      <c r="E207" s="155">
        <f>'HORA CERTA'!I14</f>
        <v>547</v>
      </c>
      <c r="F207" s="176">
        <f t="shared" si="255"/>
        <v>0.69065656565656564</v>
      </c>
      <c r="G207" s="155">
        <f>'HORA CERTA'!K14</f>
        <v>737</v>
      </c>
      <c r="H207" s="176">
        <f t="shared" si="256"/>
        <v>0.93055555555555558</v>
      </c>
      <c r="I207" s="157">
        <f t="shared" si="257"/>
        <v>2049</v>
      </c>
      <c r="J207" s="177">
        <f t="shared" si="258"/>
        <v>0.86237373737373735</v>
      </c>
      <c r="K207" s="155">
        <f>'HORA CERTA'!O14</f>
        <v>794</v>
      </c>
      <c r="L207" s="176">
        <f t="shared" si="256"/>
        <v>1.0025252525252526</v>
      </c>
      <c r="M207" s="155">
        <f>'HORA CERTA'!Q14</f>
        <v>821</v>
      </c>
      <c r="N207" s="176">
        <f t="shared" si="259"/>
        <v>1.0366161616161615</v>
      </c>
      <c r="O207" s="155">
        <f>'HORA CERTA'!S14</f>
        <v>837</v>
      </c>
      <c r="P207" s="176">
        <f t="shared" si="260"/>
        <v>1.0568181818181819</v>
      </c>
      <c r="Q207" s="869">
        <f t="shared" si="261"/>
        <v>2376</v>
      </c>
      <c r="R207" s="157">
        <f t="shared" si="262"/>
        <v>2452</v>
      </c>
      <c r="S207" s="177">
        <f t="shared" si="263"/>
        <v>1.031986531986532</v>
      </c>
    </row>
    <row r="208" spans="1:19" hidden="1" x14ac:dyDescent="0.25">
      <c r="A208" s="154" t="s">
        <v>111</v>
      </c>
      <c r="B208" s="238">
        <f>'HORA CERTA'!B15</f>
        <v>264</v>
      </c>
      <c r="C208" s="155">
        <f>'HORA CERTA'!G15</f>
        <v>0</v>
      </c>
      <c r="D208" s="176">
        <f t="shared" si="254"/>
        <v>0</v>
      </c>
      <c r="E208" s="155">
        <f>'HORA CERTA'!I15</f>
        <v>50</v>
      </c>
      <c r="F208" s="176">
        <f t="shared" si="255"/>
        <v>0.18939393939393939</v>
      </c>
      <c r="G208" s="155">
        <f>'HORA CERTA'!K15</f>
        <v>133</v>
      </c>
      <c r="H208" s="176">
        <f t="shared" si="256"/>
        <v>0.50378787878787878</v>
      </c>
      <c r="I208" s="157">
        <f t="shared" si="257"/>
        <v>183</v>
      </c>
      <c r="J208" s="177">
        <f t="shared" si="258"/>
        <v>0.23106060606060605</v>
      </c>
      <c r="K208" s="155">
        <f>'HORA CERTA'!O15</f>
        <v>120</v>
      </c>
      <c r="L208" s="176">
        <f t="shared" si="256"/>
        <v>0.45454545454545453</v>
      </c>
      <c r="M208" s="155">
        <f>'HORA CERTA'!Q15</f>
        <v>110</v>
      </c>
      <c r="N208" s="176">
        <f t="shared" si="259"/>
        <v>0.41666666666666669</v>
      </c>
      <c r="O208" s="155">
        <f>'HORA CERTA'!S15</f>
        <v>144</v>
      </c>
      <c r="P208" s="176">
        <f t="shared" si="260"/>
        <v>0.54545454545454541</v>
      </c>
      <c r="Q208" s="869">
        <f t="shared" si="261"/>
        <v>792</v>
      </c>
      <c r="R208" s="157">
        <f t="shared" si="262"/>
        <v>374</v>
      </c>
      <c r="S208" s="177">
        <f t="shared" si="263"/>
        <v>0.47222222222222221</v>
      </c>
    </row>
    <row r="209" spans="1:19" hidden="1" x14ac:dyDescent="0.25">
      <c r="A209" s="154" t="s">
        <v>112</v>
      </c>
      <c r="B209" s="238">
        <f>'HORA CERTA'!B16</f>
        <v>396</v>
      </c>
      <c r="C209" s="155">
        <f>'HORA CERTA'!G16</f>
        <v>448</v>
      </c>
      <c r="D209" s="176">
        <f t="shared" si="254"/>
        <v>1.1313131313131313</v>
      </c>
      <c r="E209" s="155">
        <f>'HORA CERTA'!I16</f>
        <v>423</v>
      </c>
      <c r="F209" s="176">
        <f t="shared" si="255"/>
        <v>1.0681818181818181</v>
      </c>
      <c r="G209" s="155">
        <f>'HORA CERTA'!K16</f>
        <v>587</v>
      </c>
      <c r="H209" s="176">
        <f t="shared" si="256"/>
        <v>1.4823232323232323</v>
      </c>
      <c r="I209" s="157">
        <f t="shared" si="257"/>
        <v>1458</v>
      </c>
      <c r="J209" s="177">
        <f t="shared" si="258"/>
        <v>1.2272727272727273</v>
      </c>
      <c r="K209" s="155">
        <f>'HORA CERTA'!O16</f>
        <v>499</v>
      </c>
      <c r="L209" s="176">
        <f t="shared" si="256"/>
        <v>1.2601010101010102</v>
      </c>
      <c r="M209" s="155">
        <f>'HORA CERTA'!Q16</f>
        <v>276</v>
      </c>
      <c r="N209" s="176">
        <f t="shared" si="259"/>
        <v>0.69696969696969702</v>
      </c>
      <c r="O209" s="155">
        <f>'HORA CERTA'!S16</f>
        <v>584</v>
      </c>
      <c r="P209" s="176">
        <f t="shared" si="260"/>
        <v>1.4747474747474747</v>
      </c>
      <c r="Q209" s="869">
        <f t="shared" si="261"/>
        <v>1188</v>
      </c>
      <c r="R209" s="157">
        <f t="shared" si="262"/>
        <v>1359</v>
      </c>
      <c r="S209" s="177">
        <f t="shared" si="263"/>
        <v>1.143939393939394</v>
      </c>
    </row>
    <row r="210" spans="1:19" hidden="1" x14ac:dyDescent="0.25">
      <c r="A210" s="154" t="s">
        <v>113</v>
      </c>
      <c r="B210" s="238">
        <f>'HORA CERTA'!B17</f>
        <v>396</v>
      </c>
      <c r="C210" s="155">
        <f>'HORA CERTA'!G17</f>
        <v>403</v>
      </c>
      <c r="D210" s="176">
        <f t="shared" si="254"/>
        <v>1.0176767676767677</v>
      </c>
      <c r="E210" s="155">
        <f>'HORA CERTA'!I17</f>
        <v>374</v>
      </c>
      <c r="F210" s="176">
        <f t="shared" si="255"/>
        <v>0.94444444444444442</v>
      </c>
      <c r="G210" s="155">
        <f>'HORA CERTA'!K17</f>
        <v>499</v>
      </c>
      <c r="H210" s="176">
        <f t="shared" si="256"/>
        <v>1.2601010101010102</v>
      </c>
      <c r="I210" s="157">
        <f t="shared" si="257"/>
        <v>1276</v>
      </c>
      <c r="J210" s="177">
        <f t="shared" si="258"/>
        <v>1.0740740740740742</v>
      </c>
      <c r="K210" s="155">
        <f>'HORA CERTA'!O17</f>
        <v>360</v>
      </c>
      <c r="L210" s="176">
        <f t="shared" si="256"/>
        <v>0.90909090909090906</v>
      </c>
      <c r="M210" s="155">
        <f>'HORA CERTA'!Q17</f>
        <v>529</v>
      </c>
      <c r="N210" s="176">
        <f t="shared" si="259"/>
        <v>1.3358585858585859</v>
      </c>
      <c r="O210" s="155">
        <f>'HORA CERTA'!S17</f>
        <v>540</v>
      </c>
      <c r="P210" s="176">
        <f t="shared" si="260"/>
        <v>1.3636363636363635</v>
      </c>
      <c r="Q210" s="869">
        <f t="shared" si="261"/>
        <v>1188</v>
      </c>
      <c r="R210" s="157">
        <f t="shared" si="262"/>
        <v>1429</v>
      </c>
      <c r="S210" s="177">
        <f t="shared" si="263"/>
        <v>1.2028619528619529</v>
      </c>
    </row>
    <row r="211" spans="1:19" hidden="1" x14ac:dyDescent="0.25">
      <c r="A211" s="154" t="s">
        <v>114</v>
      </c>
      <c r="B211" s="238">
        <f>'HORA CERTA'!B18</f>
        <v>132</v>
      </c>
      <c r="C211" s="155">
        <f>'HORA CERTA'!G18</f>
        <v>151</v>
      </c>
      <c r="D211" s="176">
        <f t="shared" si="254"/>
        <v>1.143939393939394</v>
      </c>
      <c r="E211" s="155">
        <f>'HORA CERTA'!I18</f>
        <v>131</v>
      </c>
      <c r="F211" s="176">
        <f t="shared" si="255"/>
        <v>0.99242424242424243</v>
      </c>
      <c r="G211" s="155">
        <f>'HORA CERTA'!K18</f>
        <v>172</v>
      </c>
      <c r="H211" s="176">
        <f t="shared" si="256"/>
        <v>1.303030303030303</v>
      </c>
      <c r="I211" s="157">
        <f t="shared" si="257"/>
        <v>454</v>
      </c>
      <c r="J211" s="177">
        <f t="shared" si="258"/>
        <v>1.1464646464646464</v>
      </c>
      <c r="K211" s="155">
        <f>'HORA CERTA'!O18</f>
        <v>115</v>
      </c>
      <c r="L211" s="176">
        <f t="shared" si="256"/>
        <v>0.87121212121212122</v>
      </c>
      <c r="M211" s="155">
        <f>'HORA CERTA'!Q18</f>
        <v>147</v>
      </c>
      <c r="N211" s="176">
        <f t="shared" si="259"/>
        <v>1.1136363636363635</v>
      </c>
      <c r="O211" s="155">
        <f>'HORA CERTA'!S18</f>
        <v>169</v>
      </c>
      <c r="P211" s="176">
        <f t="shared" si="260"/>
        <v>1.2803030303030303</v>
      </c>
      <c r="Q211" s="869">
        <f t="shared" si="261"/>
        <v>396</v>
      </c>
      <c r="R211" s="157">
        <f t="shared" si="262"/>
        <v>431</v>
      </c>
      <c r="S211" s="177">
        <f t="shared" si="263"/>
        <v>1.0883838383838385</v>
      </c>
    </row>
    <row r="212" spans="1:19" ht="15.75" hidden="1" thickBot="1" x14ac:dyDescent="0.3">
      <c r="A212" s="160" t="s">
        <v>115</v>
      </c>
      <c r="B212" s="239">
        <f>'HORA CERTA'!B20</f>
        <v>0</v>
      </c>
      <c r="C212" s="161">
        <f>'HORA CERTA'!G20</f>
        <v>0</v>
      </c>
      <c r="D212" s="186" t="e">
        <f t="shared" si="254"/>
        <v>#DIV/0!</v>
      </c>
      <c r="E212" s="161">
        <f>'HORA CERTA'!I20</f>
        <v>0</v>
      </c>
      <c r="F212" s="186" t="e">
        <f t="shared" si="255"/>
        <v>#DIV/0!</v>
      </c>
      <c r="G212" s="161">
        <f>'HORA CERTA'!K20</f>
        <v>0</v>
      </c>
      <c r="H212" s="186" t="e">
        <f t="shared" si="256"/>
        <v>#DIV/0!</v>
      </c>
      <c r="I212" s="163">
        <f t="shared" si="257"/>
        <v>0</v>
      </c>
      <c r="J212" s="187" t="e">
        <f t="shared" si="258"/>
        <v>#DIV/0!</v>
      </c>
      <c r="K212" s="161">
        <f>'HORA CERTA'!O20</f>
        <v>0</v>
      </c>
      <c r="L212" s="186" t="e">
        <f t="shared" si="256"/>
        <v>#DIV/0!</v>
      </c>
      <c r="M212" s="161">
        <f>'HORA CERTA'!Q20</f>
        <v>0</v>
      </c>
      <c r="N212" s="186" t="e">
        <f t="shared" si="259"/>
        <v>#DIV/0!</v>
      </c>
      <c r="O212" s="161">
        <f>'HORA CERTA'!S20</f>
        <v>0</v>
      </c>
      <c r="P212" s="186" t="e">
        <f t="shared" si="260"/>
        <v>#DIV/0!</v>
      </c>
      <c r="Q212" s="870">
        <f t="shared" si="261"/>
        <v>0</v>
      </c>
      <c r="R212" s="163">
        <f t="shared" si="262"/>
        <v>0</v>
      </c>
      <c r="S212" s="187" t="e">
        <f t="shared" si="263"/>
        <v>#DIV/0!</v>
      </c>
    </row>
    <row r="213" spans="1:19" ht="15.75" hidden="1" thickBot="1" x14ac:dyDescent="0.3">
      <c r="A213" s="164" t="s">
        <v>7</v>
      </c>
      <c r="B213" s="722">
        <f>SUM(B203:B212)</f>
        <v>4488</v>
      </c>
      <c r="C213" s="166">
        <f>SUM(C203:C212)</f>
        <v>4389</v>
      </c>
      <c r="D213" s="723">
        <f t="shared" si="254"/>
        <v>0.9779411764705882</v>
      </c>
      <c r="E213" s="166">
        <f>SUM(E203:E212)</f>
        <v>3558</v>
      </c>
      <c r="F213" s="723">
        <f t="shared" si="255"/>
        <v>0.79278074866310155</v>
      </c>
      <c r="G213" s="166">
        <f>SUM(G203:G212)</f>
        <v>4385</v>
      </c>
      <c r="H213" s="723">
        <f t="shared" si="256"/>
        <v>0.97704991087344029</v>
      </c>
      <c r="I213" s="106">
        <f t="shared" si="257"/>
        <v>12332</v>
      </c>
      <c r="J213" s="851">
        <f t="shared" si="258"/>
        <v>0.91592394533571009</v>
      </c>
      <c r="K213" s="166">
        <f>SUM(K203:K212)</f>
        <v>4598</v>
      </c>
      <c r="L213" s="723">
        <f t="shared" si="256"/>
        <v>1.0245098039215685</v>
      </c>
      <c r="M213" s="166">
        <f t="shared" ref="M213" si="264">SUM(M203:M212)</f>
        <v>4287</v>
      </c>
      <c r="N213" s="723">
        <f t="shared" si="259"/>
        <v>0.9552139037433155</v>
      </c>
      <c r="O213" s="166">
        <f t="shared" ref="O213" si="265">SUM(O203:O212)</f>
        <v>5198</v>
      </c>
      <c r="P213" s="723">
        <f t="shared" si="260"/>
        <v>1.1581996434937611</v>
      </c>
      <c r="Q213" s="871">
        <f t="shared" si="261"/>
        <v>13464</v>
      </c>
      <c r="R213" s="106">
        <f t="shared" si="262"/>
        <v>14083</v>
      </c>
      <c r="S213" s="720">
        <f t="shared" si="263"/>
        <v>1.0459744503862152</v>
      </c>
    </row>
    <row r="214" spans="1:19" hidden="1" x14ac:dyDescent="0.25"/>
    <row r="215" spans="1:19" ht="15.75" hidden="1" x14ac:dyDescent="0.25">
      <c r="A215" s="1427" t="s">
        <v>313</v>
      </c>
      <c r="B215" s="1428"/>
      <c r="C215" s="1428"/>
      <c r="D215" s="1428"/>
      <c r="E215" s="1428"/>
      <c r="F215" s="1428"/>
      <c r="G215" s="1428"/>
      <c r="H215" s="1428"/>
      <c r="I215" s="1428"/>
      <c r="J215" s="1428"/>
      <c r="K215" s="1428"/>
      <c r="L215" s="1428"/>
      <c r="M215" s="1428"/>
      <c r="N215" s="1428"/>
      <c r="O215" s="1428"/>
      <c r="P215" s="1428"/>
      <c r="Q215" s="1428"/>
      <c r="R215" s="1428"/>
      <c r="S215" s="1428"/>
    </row>
    <row r="216" spans="1:19" ht="34.5" hidden="1" thickBot="1" x14ac:dyDescent="0.3">
      <c r="A216" s="147" t="s">
        <v>14</v>
      </c>
      <c r="B216" s="303" t="s">
        <v>172</v>
      </c>
      <c r="C216" s="346" t="s">
        <v>2</v>
      </c>
      <c r="D216" s="347" t="s">
        <v>1</v>
      </c>
      <c r="E216" s="346" t="s">
        <v>3</v>
      </c>
      <c r="F216" s="347" t="s">
        <v>1</v>
      </c>
      <c r="G216" s="346" t="s">
        <v>4</v>
      </c>
      <c r="H216" s="347" t="s">
        <v>1</v>
      </c>
      <c r="I216" s="149" t="s">
        <v>206</v>
      </c>
      <c r="J216" s="150" t="s">
        <v>205</v>
      </c>
      <c r="K216" s="346" t="s">
        <v>5</v>
      </c>
      <c r="L216" s="347" t="s">
        <v>1</v>
      </c>
      <c r="M216" s="348" t="s">
        <v>203</v>
      </c>
      <c r="N216" s="349" t="s">
        <v>1</v>
      </c>
      <c r="O216" s="348" t="s">
        <v>204</v>
      </c>
      <c r="P216" s="349" t="s">
        <v>1</v>
      </c>
      <c r="Q216" s="730" t="s">
        <v>371</v>
      </c>
      <c r="R216" s="149" t="s">
        <v>206</v>
      </c>
      <c r="S216" s="150" t="s">
        <v>205</v>
      </c>
    </row>
    <row r="217" spans="1:19" ht="15.75" hidden="1" thickTop="1" x14ac:dyDescent="0.25">
      <c r="A217" s="214" t="s">
        <v>163</v>
      </c>
      <c r="B217" s="338">
        <f>'HORA CERTA'!$B$53</f>
        <v>120</v>
      </c>
      <c r="C217" s="203">
        <f>'HORA CERTA'!$G$53</f>
        <v>158</v>
      </c>
      <c r="D217" s="204">
        <f t="shared" ref="D217:D224" si="266">C217/$B217</f>
        <v>1.3166666666666667</v>
      </c>
      <c r="E217" s="203">
        <f>'HORA CERTA'!$I$53</f>
        <v>123</v>
      </c>
      <c r="F217" s="204">
        <f t="shared" ref="F217:F224" si="267">E217/$B217</f>
        <v>1.0249999999999999</v>
      </c>
      <c r="G217" s="203">
        <f>'HORA CERTA'!$K$53</f>
        <v>152</v>
      </c>
      <c r="H217" s="204">
        <f t="shared" ref="H217:H224" si="268">G217/$B217</f>
        <v>1.2666666666666666</v>
      </c>
      <c r="I217" s="205">
        <f t="shared" ref="I217:I224" si="269">SUM(C217,E217,G217)</f>
        <v>433</v>
      </c>
      <c r="J217" s="206">
        <f>((I217/Q217))</f>
        <v>1.2027777777777777</v>
      </c>
      <c r="K217" s="203">
        <f>'HORA CERTA'!$O$53</f>
        <v>144</v>
      </c>
      <c r="L217" s="204">
        <f t="shared" ref="L217:L224" si="270">K217/$B217</f>
        <v>1.2</v>
      </c>
      <c r="M217" s="203">
        <f>'HORA CERTA'!$Q$53</f>
        <v>164</v>
      </c>
      <c r="N217" s="204">
        <f t="shared" ref="N217:N224" si="271">M217/$B217</f>
        <v>1.3666666666666667</v>
      </c>
      <c r="O217" s="203">
        <f>'HORA CERTA'!$S$53</f>
        <v>185</v>
      </c>
      <c r="P217" s="204">
        <f t="shared" ref="P217:P224" si="272">O217/$B217</f>
        <v>1.5416666666666667</v>
      </c>
      <c r="Q217" s="881">
        <f t="shared" ref="Q217:Q224" si="273">B217*3</f>
        <v>360</v>
      </c>
      <c r="R217" s="205">
        <f>SUM(K217,M217,O217)</f>
        <v>493</v>
      </c>
      <c r="S217" s="206">
        <f>R217/($B217*3)</f>
        <v>1.3694444444444445</v>
      </c>
    </row>
    <row r="218" spans="1:19" hidden="1" x14ac:dyDescent="0.25">
      <c r="A218" s="320" t="s">
        <v>164</v>
      </c>
      <c r="B218" s="339">
        <f>'HORA CERTA'!$B$54</f>
        <v>140</v>
      </c>
      <c r="C218" s="281">
        <f>'HORA CERTA'!$G$54</f>
        <v>148</v>
      </c>
      <c r="D218" s="204">
        <f t="shared" si="266"/>
        <v>1.0571428571428572</v>
      </c>
      <c r="E218" s="198">
        <f>'HORA CERTA'!$I$54</f>
        <v>139</v>
      </c>
      <c r="F218" s="204">
        <f t="shared" si="267"/>
        <v>0.99285714285714288</v>
      </c>
      <c r="G218" s="198">
        <f>'HORA CERTA'!$K$54</f>
        <v>146</v>
      </c>
      <c r="H218" s="204">
        <f t="shared" si="268"/>
        <v>1.0428571428571429</v>
      </c>
      <c r="I218" s="280">
        <f t="shared" si="269"/>
        <v>433</v>
      </c>
      <c r="J218" s="206">
        <f>((I218/Q218))</f>
        <v>1.0309523809523808</v>
      </c>
      <c r="K218" s="198">
        <f>'HORA CERTA'!$O$54</f>
        <v>145</v>
      </c>
      <c r="L218" s="204">
        <f t="shared" si="270"/>
        <v>1.0357142857142858</v>
      </c>
      <c r="M218" s="281">
        <f>'HORA CERTA'!$Q$54</f>
        <v>151</v>
      </c>
      <c r="N218" s="204">
        <f t="shared" si="271"/>
        <v>1.0785714285714285</v>
      </c>
      <c r="O218" s="281">
        <f>'HORA CERTA'!$S$54</f>
        <v>149</v>
      </c>
      <c r="P218" s="204">
        <f t="shared" si="272"/>
        <v>1.0642857142857143</v>
      </c>
      <c r="Q218" s="882">
        <f t="shared" si="273"/>
        <v>420</v>
      </c>
      <c r="R218" s="280">
        <f t="shared" ref="R218:R224" si="274">SUM(K218,M218,O218)</f>
        <v>445</v>
      </c>
      <c r="S218" s="206">
        <f t="shared" ref="S218:S224" si="275">R218/($B218*3)</f>
        <v>1.0595238095238095</v>
      </c>
    </row>
    <row r="219" spans="1:19" hidden="1" x14ac:dyDescent="0.25">
      <c r="A219" s="320" t="s">
        <v>165</v>
      </c>
      <c r="B219" s="339">
        <f>'HORA CERTA'!$B$55</f>
        <v>200</v>
      </c>
      <c r="C219" s="281">
        <f>'HORA CERTA'!$G$55</f>
        <v>223</v>
      </c>
      <c r="D219" s="204">
        <f t="shared" si="266"/>
        <v>1.115</v>
      </c>
      <c r="E219" s="198">
        <f>'HORA CERTA'!$I$55</f>
        <v>211</v>
      </c>
      <c r="F219" s="204">
        <f t="shared" si="267"/>
        <v>1.0549999999999999</v>
      </c>
      <c r="G219" s="198">
        <f>'HORA CERTA'!$K$55</f>
        <v>246</v>
      </c>
      <c r="H219" s="204">
        <f t="shared" si="268"/>
        <v>1.23</v>
      </c>
      <c r="I219" s="280">
        <f t="shared" si="269"/>
        <v>680</v>
      </c>
      <c r="J219" s="206">
        <f>((I219/Q219))</f>
        <v>1.1333333333333333</v>
      </c>
      <c r="K219" s="198">
        <f>'HORA CERTA'!$O$55</f>
        <v>227</v>
      </c>
      <c r="L219" s="204">
        <f t="shared" si="270"/>
        <v>1.135</v>
      </c>
      <c r="M219" s="281">
        <f>'HORA CERTA'!$Q$55</f>
        <v>223</v>
      </c>
      <c r="N219" s="204">
        <f t="shared" si="271"/>
        <v>1.115</v>
      </c>
      <c r="O219" s="281">
        <f>'HORA CERTA'!$S$55</f>
        <v>215</v>
      </c>
      <c r="P219" s="204">
        <f t="shared" si="272"/>
        <v>1.075</v>
      </c>
      <c r="Q219" s="882">
        <f t="shared" si="273"/>
        <v>600</v>
      </c>
      <c r="R219" s="280">
        <f t="shared" si="274"/>
        <v>665</v>
      </c>
      <c r="S219" s="206">
        <f t="shared" si="275"/>
        <v>1.1083333333333334</v>
      </c>
    </row>
    <row r="220" spans="1:19" hidden="1" x14ac:dyDescent="0.25">
      <c r="A220" s="320" t="s">
        <v>166</v>
      </c>
      <c r="B220" s="339">
        <f>'HORA CERTA'!$B$56</f>
        <v>0</v>
      </c>
      <c r="C220" s="281">
        <f>'HORA CERTA'!$G$56</f>
        <v>0</v>
      </c>
      <c r="D220" s="204" t="e">
        <f t="shared" si="266"/>
        <v>#DIV/0!</v>
      </c>
      <c r="E220" s="198">
        <f>'HORA CERTA'!$I$56</f>
        <v>0</v>
      </c>
      <c r="F220" s="204" t="e">
        <f t="shared" si="267"/>
        <v>#DIV/0!</v>
      </c>
      <c r="G220" s="198">
        <f>'HORA CERTA'!$K$56</f>
        <v>0</v>
      </c>
      <c r="H220" s="204" t="e">
        <f t="shared" si="268"/>
        <v>#DIV/0!</v>
      </c>
      <c r="I220" s="280">
        <f>SUM(C220,E220,G220)</f>
        <v>0</v>
      </c>
      <c r="J220" s="206" t="e">
        <f>((I220/Q220))</f>
        <v>#DIV/0!</v>
      </c>
      <c r="K220" s="198">
        <f>'HORA CERTA'!$O$56</f>
        <v>0</v>
      </c>
      <c r="L220" s="204" t="e">
        <f t="shared" si="270"/>
        <v>#DIV/0!</v>
      </c>
      <c r="M220" s="281">
        <f>'HORA CERTA'!$Q$56</f>
        <v>0</v>
      </c>
      <c r="N220" s="204" t="e">
        <f t="shared" si="271"/>
        <v>#DIV/0!</v>
      </c>
      <c r="O220" s="281">
        <f>'HORA CERTA'!$S$56</f>
        <v>0</v>
      </c>
      <c r="P220" s="204" t="e">
        <f t="shared" si="272"/>
        <v>#DIV/0!</v>
      </c>
      <c r="Q220" s="882">
        <f t="shared" si="273"/>
        <v>0</v>
      </c>
      <c r="R220" s="280">
        <f t="shared" si="274"/>
        <v>0</v>
      </c>
      <c r="S220" s="206" t="e">
        <f t="shared" si="275"/>
        <v>#DIV/0!</v>
      </c>
    </row>
    <row r="221" spans="1:19" hidden="1" x14ac:dyDescent="0.25">
      <c r="A221" s="320" t="s">
        <v>167</v>
      </c>
      <c r="B221" s="339">
        <f>'HORA CERTA'!$B$57</f>
        <v>300</v>
      </c>
      <c r="C221" s="281">
        <f>'HORA CERTA'!$G$57</f>
        <v>300</v>
      </c>
      <c r="D221" s="204">
        <f t="shared" si="266"/>
        <v>1</v>
      </c>
      <c r="E221" s="198">
        <f>'HORA CERTA'!$I$57</f>
        <v>300</v>
      </c>
      <c r="F221" s="204">
        <f t="shared" si="267"/>
        <v>1</v>
      </c>
      <c r="G221" s="198">
        <f>'HORA CERTA'!$K$57</f>
        <v>270</v>
      </c>
      <c r="H221" s="204">
        <f t="shared" si="268"/>
        <v>0.9</v>
      </c>
      <c r="I221" s="280">
        <f>SUM(C221,E221,G221)</f>
        <v>870</v>
      </c>
      <c r="J221" s="206">
        <f>((I221/Q221))</f>
        <v>0.96666666666666667</v>
      </c>
      <c r="K221" s="198">
        <f>'HORA CERTA'!$O$57</f>
        <v>298</v>
      </c>
      <c r="L221" s="204">
        <f t="shared" si="270"/>
        <v>0.99333333333333329</v>
      </c>
      <c r="M221" s="281">
        <f>'HORA CERTA'!$Q$57</f>
        <v>239</v>
      </c>
      <c r="N221" s="204">
        <f t="shared" si="271"/>
        <v>0.79666666666666663</v>
      </c>
      <c r="O221" s="281">
        <f>'HORA CERTA'!$S$57</f>
        <v>255</v>
      </c>
      <c r="P221" s="204">
        <f t="shared" si="272"/>
        <v>0.85</v>
      </c>
      <c r="Q221" s="882">
        <f t="shared" si="273"/>
        <v>900</v>
      </c>
      <c r="R221" s="280">
        <f t="shared" si="274"/>
        <v>792</v>
      </c>
      <c r="S221" s="206">
        <f t="shared" si="275"/>
        <v>0.88</v>
      </c>
    </row>
    <row r="222" spans="1:19" hidden="1" x14ac:dyDescent="0.25">
      <c r="A222" s="320" t="s">
        <v>168</v>
      </c>
      <c r="B222" s="339">
        <f>'HORA CERTA'!$B$58</f>
        <v>132</v>
      </c>
      <c r="C222" s="281">
        <f>'HORA CERTA'!$G$58</f>
        <v>200</v>
      </c>
      <c r="D222" s="204">
        <f t="shared" si="266"/>
        <v>1.5151515151515151</v>
      </c>
      <c r="E222" s="198">
        <f>'HORA CERTA'!$I$58</f>
        <v>132</v>
      </c>
      <c r="F222" s="204">
        <f t="shared" si="267"/>
        <v>1</v>
      </c>
      <c r="G222" s="198">
        <f>'HORA CERTA'!$K$58</f>
        <v>164</v>
      </c>
      <c r="H222" s="204">
        <f t="shared" si="268"/>
        <v>1.2424242424242424</v>
      </c>
      <c r="I222" s="280">
        <f>SUM(C222,E222,G222)</f>
        <v>496</v>
      </c>
      <c r="J222" s="206">
        <f t="shared" ref="J222:J224" si="276">((I222/Q222))</f>
        <v>1.2525252525252526</v>
      </c>
      <c r="K222" s="198">
        <f>'HORA CERTA'!$O$58</f>
        <v>132</v>
      </c>
      <c r="L222" s="204">
        <f t="shared" si="270"/>
        <v>1</v>
      </c>
      <c r="M222" s="281">
        <f>'HORA CERTA'!$Q$58</f>
        <v>183</v>
      </c>
      <c r="N222" s="204">
        <f t="shared" si="271"/>
        <v>1.3863636363636365</v>
      </c>
      <c r="O222" s="281">
        <f>'HORA CERTA'!$S$58</f>
        <v>168</v>
      </c>
      <c r="P222" s="204">
        <f t="shared" si="272"/>
        <v>1.2727272727272727</v>
      </c>
      <c r="Q222" s="882">
        <f t="shared" si="273"/>
        <v>396</v>
      </c>
      <c r="R222" s="280">
        <f t="shared" si="274"/>
        <v>483</v>
      </c>
      <c r="S222" s="206">
        <f t="shared" si="275"/>
        <v>1.2196969696969697</v>
      </c>
    </row>
    <row r="223" spans="1:19" ht="15.75" hidden="1" thickBot="1" x14ac:dyDescent="0.3">
      <c r="A223" s="320" t="s">
        <v>169</v>
      </c>
      <c r="B223" s="339">
        <f>'HORA CERTA'!$B$59</f>
        <v>176</v>
      </c>
      <c r="C223" s="281">
        <f>'HORA CERTA'!$G$59</f>
        <v>176</v>
      </c>
      <c r="D223" s="340">
        <f t="shared" si="266"/>
        <v>1</v>
      </c>
      <c r="E223" s="198">
        <f>'HORA CERTA'!$I$59</f>
        <v>152</v>
      </c>
      <c r="F223" s="340">
        <f t="shared" si="267"/>
        <v>0.86363636363636365</v>
      </c>
      <c r="G223" s="198">
        <f>'HORA CERTA'!$K$59</f>
        <v>179</v>
      </c>
      <c r="H223" s="340">
        <f t="shared" si="268"/>
        <v>1.0170454545454546</v>
      </c>
      <c r="I223" s="280">
        <f>SUM(C223,E223,G223)</f>
        <v>507</v>
      </c>
      <c r="J223" s="287">
        <f t="shared" si="276"/>
        <v>0.96022727272727271</v>
      </c>
      <c r="K223" s="198">
        <f>'HORA CERTA'!$O$59</f>
        <v>176</v>
      </c>
      <c r="L223" s="340">
        <f t="shared" si="270"/>
        <v>1</v>
      </c>
      <c r="M223" s="281">
        <f>'HORA CERTA'!$Q$59</f>
        <v>192</v>
      </c>
      <c r="N223" s="340">
        <f t="shared" si="271"/>
        <v>1.0909090909090908</v>
      </c>
      <c r="O223" s="281">
        <f>'HORA CERTA'!$S$59</f>
        <v>150</v>
      </c>
      <c r="P223" s="340">
        <f t="shared" si="272"/>
        <v>0.85227272727272729</v>
      </c>
      <c r="Q223" s="882">
        <f t="shared" si="273"/>
        <v>528</v>
      </c>
      <c r="R223" s="280">
        <f t="shared" si="274"/>
        <v>518</v>
      </c>
      <c r="S223" s="287">
        <f t="shared" si="275"/>
        <v>0.98106060606060608</v>
      </c>
    </row>
    <row r="224" spans="1:19" ht="15.75" hidden="1" thickBot="1" x14ac:dyDescent="0.3">
      <c r="A224" s="224" t="s">
        <v>7</v>
      </c>
      <c r="B224" s="225">
        <f>SUM(B217:B223)</f>
        <v>1068</v>
      </c>
      <c r="C224" s="226">
        <f>SUM(C217:C223)</f>
        <v>1205</v>
      </c>
      <c r="D224" s="341">
        <f t="shared" si="266"/>
        <v>1.1282771535580525</v>
      </c>
      <c r="E224" s="226">
        <f>SUM(E217:E223)</f>
        <v>1057</v>
      </c>
      <c r="F224" s="341">
        <f t="shared" si="267"/>
        <v>0.98970037453183524</v>
      </c>
      <c r="G224" s="226">
        <f>SUM(G217:G223)</f>
        <v>1157</v>
      </c>
      <c r="H224" s="341">
        <f t="shared" si="268"/>
        <v>1.0833333333333333</v>
      </c>
      <c r="I224" s="228">
        <f t="shared" si="269"/>
        <v>3419</v>
      </c>
      <c r="J224" s="290">
        <f t="shared" si="276"/>
        <v>1.0671036204744071</v>
      </c>
      <c r="K224" s="226">
        <f>SUM(K217:K223)</f>
        <v>1122</v>
      </c>
      <c r="L224" s="341">
        <f t="shared" si="270"/>
        <v>1.050561797752809</v>
      </c>
      <c r="M224" s="226">
        <f t="shared" ref="M224" si="277">SUM(M217:M223)</f>
        <v>1152</v>
      </c>
      <c r="N224" s="341">
        <f t="shared" si="271"/>
        <v>1.0786516853932584</v>
      </c>
      <c r="O224" s="226">
        <f t="shared" ref="O224" si="278">SUM(O217:O223)</f>
        <v>1122</v>
      </c>
      <c r="P224" s="341">
        <f t="shared" si="272"/>
        <v>1.050561797752809</v>
      </c>
      <c r="Q224" s="883">
        <f t="shared" si="273"/>
        <v>3204</v>
      </c>
      <c r="R224" s="228">
        <f t="shared" si="274"/>
        <v>3396</v>
      </c>
      <c r="S224" s="290">
        <f t="shared" si="275"/>
        <v>1.0599250936329587</v>
      </c>
    </row>
    <row r="225" hidden="1" x14ac:dyDescent="0.25"/>
  </sheetData>
  <sheetProtection sheet="1" objects="1" scenarios="1"/>
  <mergeCells count="42">
    <mergeCell ref="A215:S215"/>
    <mergeCell ref="A60:S60"/>
    <mergeCell ref="A180:S180"/>
    <mergeCell ref="A189:S189"/>
    <mergeCell ref="A196:S196"/>
    <mergeCell ref="A201:S201"/>
    <mergeCell ref="Q112:Q115"/>
    <mergeCell ref="A128:S128"/>
    <mergeCell ref="A137:S137"/>
    <mergeCell ref="A146:S146"/>
    <mergeCell ref="A68:S68"/>
    <mergeCell ref="A80:S80"/>
    <mergeCell ref="A90:S90"/>
    <mergeCell ref="A101:S101"/>
    <mergeCell ref="A110:S110"/>
    <mergeCell ref="D112:D115"/>
    <mergeCell ref="A158:S158"/>
    <mergeCell ref="A164:S164"/>
    <mergeCell ref="A169:S169"/>
    <mergeCell ref="O112:O115"/>
    <mergeCell ref="P112:P115"/>
    <mergeCell ref="R112:R115"/>
    <mergeCell ref="S112:S115"/>
    <mergeCell ref="A118:S118"/>
    <mergeCell ref="G112:G115"/>
    <mergeCell ref="H112:H115"/>
    <mergeCell ref="K112:K115"/>
    <mergeCell ref="L112:L115"/>
    <mergeCell ref="M112:M115"/>
    <mergeCell ref="N112:N115"/>
    <mergeCell ref="B112:B115"/>
    <mergeCell ref="C112:C115"/>
    <mergeCell ref="E112:E115"/>
    <mergeCell ref="F112:F115"/>
    <mergeCell ref="A1:S1"/>
    <mergeCell ref="A2:S2"/>
    <mergeCell ref="A22:S22"/>
    <mergeCell ref="A35:S35"/>
    <mergeCell ref="A50:S50"/>
    <mergeCell ref="A4:S4"/>
    <mergeCell ref="I112:I115"/>
    <mergeCell ref="J112:J115"/>
  </mergeCells>
  <conditionalFormatting sqref="S6:S17">
    <cfRule type="cellIs" dxfId="140" priority="6" operator="greaterThan">
      <formula>0.85</formula>
    </cfRule>
    <cfRule type="cellIs" dxfId="139" priority="7" operator="lessThan">
      <formula>0.8499</formula>
    </cfRule>
  </conditionalFormatting>
  <conditionalFormatting sqref="D6:D17 F6:F17 H6:J17 L6:L17 N6:N17 P6:P17">
    <cfRule type="cellIs" dxfId="138" priority="3" operator="greaterThan">
      <formula>1</formula>
    </cfRule>
    <cfRule type="cellIs" dxfId="137" priority="4" operator="between">
      <formula>0.85</formula>
      <formula>1</formula>
    </cfRule>
    <cfRule type="cellIs" dxfId="136" priority="5" operator="lessThan">
      <formula>0.8499</formula>
    </cfRule>
  </conditionalFormatting>
  <conditionalFormatting sqref="J6:J17">
    <cfRule type="cellIs" dxfId="135" priority="1" operator="greaterThan">
      <formula>0.85</formula>
    </cfRule>
    <cfRule type="cellIs" dxfId="134" priority="2" operator="lessThan">
      <formula>0.8499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93"/>
  <sheetViews>
    <sheetView showGridLines="0" workbookViewId="0">
      <selection sqref="A1:AA1"/>
    </sheetView>
  </sheetViews>
  <sheetFormatPr defaultRowHeight="15" x14ac:dyDescent="0.25"/>
  <cols>
    <col min="1" max="1" width="34.28515625" style="357" customWidth="1"/>
    <col min="2" max="2" width="8.7109375" style="232" customWidth="1"/>
    <col min="3" max="3" width="9.140625" style="142"/>
    <col min="4" max="4" width="8.42578125" style="232" customWidth="1"/>
    <col min="5" max="5" width="9.140625" style="142"/>
    <col min="6" max="6" width="8.42578125" style="232" customWidth="1"/>
    <col min="7" max="7" width="9.140625" style="142"/>
    <col min="8" max="8" width="8.42578125" style="232" customWidth="1"/>
    <col min="9" max="9" width="9.140625" style="142"/>
    <col min="10" max="10" width="9.140625" style="232"/>
    <col min="11" max="11" width="9.140625" style="142"/>
    <col min="12" max="12" width="8.42578125" style="232" customWidth="1"/>
    <col min="13" max="13" width="9.140625" style="142"/>
    <col min="14" max="14" width="8.42578125" style="232" customWidth="1"/>
    <col min="15" max="15" width="9.140625" style="142"/>
    <col min="16" max="22" width="8.42578125" style="232" customWidth="1"/>
    <col min="23" max="23" width="9.140625" style="142"/>
    <col min="24" max="24" width="9.140625" style="232"/>
    <col min="25" max="16384" width="9.140625" style="142"/>
  </cols>
  <sheetData>
    <row r="1" spans="1:24" ht="18" x14ac:dyDescent="0.35">
      <c r="A1" s="1447" t="s">
        <v>504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  <c r="S1" s="1447"/>
      <c r="T1" s="1447"/>
      <c r="U1" s="1447"/>
      <c r="V1" s="1447"/>
      <c r="W1" s="1447"/>
      <c r="X1" s="1447"/>
    </row>
    <row r="2" spans="1:24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  <c r="T2" s="1447"/>
      <c r="U2" s="1447"/>
      <c r="V2" s="1447"/>
      <c r="W2" s="1447"/>
      <c r="X2" s="1447"/>
    </row>
    <row r="3" spans="1:24" x14ac:dyDescent="0.25">
      <c r="A3" s="350" t="s">
        <v>198</v>
      </c>
    </row>
    <row r="4" spans="1:24" ht="15.75" hidden="1" x14ac:dyDescent="0.25">
      <c r="A4" s="351" t="s">
        <v>274</v>
      </c>
      <c r="B4" s="337"/>
      <c r="C4" s="337"/>
      <c r="D4" s="337"/>
      <c r="E4" s="337"/>
      <c r="F4" s="337"/>
      <c r="G4" s="337"/>
      <c r="H4" s="337"/>
      <c r="I4" s="852"/>
      <c r="J4" s="852"/>
      <c r="K4" s="337"/>
      <c r="L4" s="337"/>
      <c r="M4" s="337"/>
      <c r="N4" s="337"/>
      <c r="O4" s="337"/>
      <c r="P4" s="337"/>
      <c r="Q4" s="1036"/>
      <c r="R4" s="1036"/>
      <c r="S4" s="1036"/>
      <c r="T4" s="1036"/>
      <c r="U4" s="1036"/>
      <c r="V4" s="1036"/>
      <c r="W4" s="337"/>
      <c r="X4" s="337"/>
    </row>
    <row r="5" spans="1:24" ht="24.75" hidden="1" thickBot="1" x14ac:dyDescent="0.3">
      <c r="A5" s="352" t="s">
        <v>14</v>
      </c>
      <c r="B5" s="233" t="s">
        <v>15</v>
      </c>
      <c r="C5" s="346" t="s">
        <v>414</v>
      </c>
      <c r="D5" s="347" t="s">
        <v>1</v>
      </c>
      <c r="E5" s="346" t="s">
        <v>393</v>
      </c>
      <c r="F5" s="347" t="s">
        <v>1</v>
      </c>
      <c r="G5" s="346" t="s">
        <v>394</v>
      </c>
      <c r="H5" s="347" t="s">
        <v>1</v>
      </c>
      <c r="I5" s="149" t="s">
        <v>404</v>
      </c>
      <c r="J5" s="150" t="s">
        <v>205</v>
      </c>
      <c r="K5" s="346" t="s">
        <v>395</v>
      </c>
      <c r="L5" s="347" t="s">
        <v>1</v>
      </c>
      <c r="M5" s="348" t="s">
        <v>396</v>
      </c>
      <c r="N5" s="349" t="s">
        <v>1</v>
      </c>
      <c r="O5" s="348" t="s">
        <v>397</v>
      </c>
      <c r="P5" s="349" t="s">
        <v>1</v>
      </c>
      <c r="Q5" s="1067"/>
      <c r="R5" s="1067"/>
      <c r="S5" s="1067"/>
      <c r="T5" s="1067"/>
      <c r="U5" s="1067"/>
      <c r="V5" s="1067"/>
      <c r="W5" s="149" t="s">
        <v>406</v>
      </c>
      <c r="X5" s="150" t="s">
        <v>205</v>
      </c>
    </row>
    <row r="6" spans="1:24" ht="15.75" hidden="1" thickTop="1" x14ac:dyDescent="0.25">
      <c r="A6" s="353" t="s">
        <v>8</v>
      </c>
      <c r="B6" s="238">
        <f>'Pque N Mundo I'!B10</f>
        <v>816</v>
      </c>
      <c r="C6" s="155">
        <f>'Pque N Mundo I'!G10</f>
        <v>991</v>
      </c>
      <c r="D6" s="176">
        <f t="shared" ref="D6:D7" si="0">C6/$B6</f>
        <v>1.2144607843137254</v>
      </c>
      <c r="E6" s="155">
        <f>'Pque N Mundo I'!I10</f>
        <v>812</v>
      </c>
      <c r="F6" s="176">
        <f t="shared" ref="F6:F7" si="1">E6/$B6</f>
        <v>0.99509803921568629</v>
      </c>
      <c r="G6" s="155">
        <f>'Pque N Mundo I'!K10</f>
        <v>1005</v>
      </c>
      <c r="H6" s="176">
        <f t="shared" ref="H6:L7" si="2">G6/$B6</f>
        <v>1.2316176470588236</v>
      </c>
      <c r="I6" s="157">
        <f>SUM(C6,E6,G6)</f>
        <v>2808</v>
      </c>
      <c r="J6" s="177">
        <f>I6/($B6*3)</f>
        <v>1.1470588235294117</v>
      </c>
      <c r="K6" s="155">
        <f>'Pque N Mundo I'!O10</f>
        <v>916</v>
      </c>
      <c r="L6" s="176">
        <f t="shared" si="2"/>
        <v>1.1225490196078431</v>
      </c>
      <c r="M6" s="155">
        <f>'Pque N Mundo I'!Q10</f>
        <v>778</v>
      </c>
      <c r="N6" s="176">
        <f t="shared" ref="N6:N7" si="3">M6/$B6</f>
        <v>0.95343137254901966</v>
      </c>
      <c r="O6" s="155">
        <f>'Pque N Mundo I'!S10</f>
        <v>729</v>
      </c>
      <c r="P6" s="176">
        <f t="shared" ref="P6:P7" si="4">O6/$B6</f>
        <v>0.89338235294117652</v>
      </c>
      <c r="Q6" s="1068"/>
      <c r="R6" s="1068"/>
      <c r="S6" s="1068"/>
      <c r="T6" s="1068"/>
      <c r="U6" s="1068"/>
      <c r="V6" s="1068"/>
      <c r="W6" s="157">
        <f>SUM(K6,M6,O6)</f>
        <v>2423</v>
      </c>
      <c r="X6" s="177">
        <f t="shared" ref="X6:X7" si="5">W6/($B6*3)</f>
        <v>0.98978758169934644</v>
      </c>
    </row>
    <row r="7" spans="1:24" hidden="1" x14ac:dyDescent="0.25">
      <c r="A7" s="353" t="s">
        <v>9</v>
      </c>
      <c r="B7" s="238">
        <f>'Pque N Mundo I'!B11</f>
        <v>2616</v>
      </c>
      <c r="C7" s="155">
        <f>'Pque N Mundo I'!G11</f>
        <v>3270</v>
      </c>
      <c r="D7" s="176">
        <f t="shared" si="0"/>
        <v>1.25</v>
      </c>
      <c r="E7" s="155">
        <f>'Pque N Mundo I'!I11</f>
        <v>2471</v>
      </c>
      <c r="F7" s="176">
        <f t="shared" si="1"/>
        <v>0.94457186544342508</v>
      </c>
      <c r="G7" s="155">
        <f>'Pque N Mundo I'!K11</f>
        <v>3330</v>
      </c>
      <c r="H7" s="176">
        <f t="shared" si="2"/>
        <v>1.2729357798165137</v>
      </c>
      <c r="I7" s="157">
        <f>SUM(C7,E7,G7)</f>
        <v>9071</v>
      </c>
      <c r="J7" s="177">
        <f>I7/($B7*3)</f>
        <v>1.155835881753313</v>
      </c>
      <c r="K7" s="155">
        <f>'Pque N Mundo I'!O11</f>
        <v>3306</v>
      </c>
      <c r="L7" s="176">
        <f t="shared" si="2"/>
        <v>1.2637614678899083</v>
      </c>
      <c r="M7" s="155">
        <f>'Pque N Mundo I'!Q11</f>
        <v>2544</v>
      </c>
      <c r="N7" s="176">
        <f t="shared" si="3"/>
        <v>0.97247706422018354</v>
      </c>
      <c r="O7" s="155">
        <f>'Pque N Mundo I'!S11</f>
        <v>2018</v>
      </c>
      <c r="P7" s="176">
        <f t="shared" si="4"/>
        <v>0.7714067278287462</v>
      </c>
      <c r="Q7" s="1068"/>
      <c r="R7" s="1068"/>
      <c r="S7" s="1068"/>
      <c r="T7" s="1068"/>
      <c r="U7" s="1068"/>
      <c r="V7" s="1068"/>
      <c r="W7" s="157">
        <f>SUM(K7,M7,O7)</f>
        <v>7868</v>
      </c>
      <c r="X7" s="177">
        <f t="shared" si="5"/>
        <v>1.0025484199796126</v>
      </c>
    </row>
    <row r="8" spans="1:24" ht="15.75" hidden="1" x14ac:dyDescent="0.25">
      <c r="A8" s="351" t="s">
        <v>276</v>
      </c>
      <c r="B8" s="337"/>
      <c r="C8" s="337"/>
      <c r="D8" s="337"/>
      <c r="E8" s="337"/>
      <c r="F8" s="337"/>
      <c r="G8" s="337"/>
      <c r="H8" s="337"/>
      <c r="I8" s="852"/>
      <c r="J8" s="852"/>
      <c r="K8" s="337"/>
      <c r="L8" s="337"/>
      <c r="M8" s="337"/>
      <c r="N8" s="337"/>
      <c r="O8" s="337"/>
      <c r="P8" s="337"/>
      <c r="Q8" s="1036"/>
      <c r="R8" s="1036"/>
      <c r="S8" s="1036"/>
      <c r="T8" s="1036"/>
      <c r="U8" s="1036"/>
      <c r="V8" s="1036"/>
      <c r="W8" s="337"/>
      <c r="X8" s="337"/>
    </row>
    <row r="9" spans="1:24" hidden="1" x14ac:dyDescent="0.25">
      <c r="A9" s="353" t="s">
        <v>30</v>
      </c>
      <c r="B9" s="238">
        <f>'Pque N Mundo II'!B10</f>
        <v>384</v>
      </c>
      <c r="C9" s="155">
        <f>'Pque N Mundo II'!G10</f>
        <v>435</v>
      </c>
      <c r="D9" s="176">
        <f t="shared" ref="D9:D12" si="6">C9/$B9</f>
        <v>1.1328125</v>
      </c>
      <c r="E9" s="155">
        <f>'Pque N Mundo II'!I10</f>
        <v>480</v>
      </c>
      <c r="F9" s="176">
        <f t="shared" ref="F9:F12" si="7">E9/$B9</f>
        <v>1.25</v>
      </c>
      <c r="G9" s="155">
        <f>'Pque N Mundo II'!K10</f>
        <v>521</v>
      </c>
      <c r="H9" s="176">
        <f t="shared" ref="H9:L12" si="8">G9/$B9</f>
        <v>1.3567708333333333</v>
      </c>
      <c r="I9" s="157">
        <f t="shared" ref="I9:I12" si="9">SUM(C9,E9,G9)</f>
        <v>1436</v>
      </c>
      <c r="J9" s="177">
        <f t="shared" ref="J9:J12" si="10">I9/($B9*3)</f>
        <v>1.2465277777777777</v>
      </c>
      <c r="K9" s="155">
        <f>'Pque N Mundo II'!O10</f>
        <v>450</v>
      </c>
      <c r="L9" s="176">
        <f t="shared" si="8"/>
        <v>1.171875</v>
      </c>
      <c r="M9" s="155">
        <f>'Pque N Mundo II'!Q10</f>
        <v>334</v>
      </c>
      <c r="N9" s="176">
        <f t="shared" ref="N9:N12" si="11">M9/$B9</f>
        <v>0.86979166666666663</v>
      </c>
      <c r="O9" s="155">
        <f>'Pque N Mundo II'!S10</f>
        <v>472</v>
      </c>
      <c r="P9" s="176">
        <f t="shared" ref="P9:P12" si="12">O9/$B9</f>
        <v>1.2291666666666667</v>
      </c>
      <c r="Q9" s="1068"/>
      <c r="R9" s="1068"/>
      <c r="S9" s="1068"/>
      <c r="T9" s="1068"/>
      <c r="U9" s="1068"/>
      <c r="V9" s="1068"/>
      <c r="W9" s="157">
        <f t="shared" ref="W9:W12" si="13">SUM(K9,M9,O9)</f>
        <v>1256</v>
      </c>
      <c r="X9" s="177">
        <f t="shared" ref="X9:X12" si="14">W9/($B9*3)</f>
        <v>1.0902777777777777</v>
      </c>
    </row>
    <row r="10" spans="1:24" hidden="1" x14ac:dyDescent="0.25">
      <c r="A10" s="353" t="s">
        <v>31</v>
      </c>
      <c r="B10" s="238">
        <f>'Pque N Mundo II'!B11</f>
        <v>1344</v>
      </c>
      <c r="C10" s="155">
        <f>'Pque N Mundo II'!G11</f>
        <v>1103</v>
      </c>
      <c r="D10" s="176">
        <f t="shared" si="6"/>
        <v>0.82068452380952384</v>
      </c>
      <c r="E10" s="155">
        <f>'Pque N Mundo II'!I11</f>
        <v>1477</v>
      </c>
      <c r="F10" s="176">
        <f t="shared" si="7"/>
        <v>1.0989583333333333</v>
      </c>
      <c r="G10" s="155">
        <f>'Pque N Mundo II'!K11</f>
        <v>1677</v>
      </c>
      <c r="H10" s="176">
        <f t="shared" si="8"/>
        <v>1.2477678571428572</v>
      </c>
      <c r="I10" s="157">
        <f t="shared" si="9"/>
        <v>4257</v>
      </c>
      <c r="J10" s="177">
        <f t="shared" si="10"/>
        <v>1.0558035714285714</v>
      </c>
      <c r="K10" s="155">
        <f>'Pque N Mundo II'!O11</f>
        <v>1215</v>
      </c>
      <c r="L10" s="176">
        <f t="shared" si="8"/>
        <v>0.9040178571428571</v>
      </c>
      <c r="M10" s="155">
        <f>'Pque N Mundo II'!Q11</f>
        <v>697</v>
      </c>
      <c r="N10" s="176">
        <f t="shared" si="11"/>
        <v>0.51860119047619047</v>
      </c>
      <c r="O10" s="155">
        <f>'Pque N Mundo II'!S11</f>
        <v>1957</v>
      </c>
      <c r="P10" s="176">
        <f t="shared" si="12"/>
        <v>1.4561011904761905</v>
      </c>
      <c r="Q10" s="1068"/>
      <c r="R10" s="1068"/>
      <c r="S10" s="1068"/>
      <c r="T10" s="1068"/>
      <c r="U10" s="1068"/>
      <c r="V10" s="1068"/>
      <c r="W10" s="157">
        <f t="shared" si="13"/>
        <v>3869</v>
      </c>
      <c r="X10" s="177">
        <f t="shared" si="14"/>
        <v>0.95957341269841268</v>
      </c>
    </row>
    <row r="11" spans="1:24" hidden="1" x14ac:dyDescent="0.25">
      <c r="A11" s="353" t="s">
        <v>8</v>
      </c>
      <c r="B11" s="238">
        <f>'Pque N Mundo II'!B12</f>
        <v>192</v>
      </c>
      <c r="C11" s="155">
        <f>'Pque N Mundo II'!G12</f>
        <v>267</v>
      </c>
      <c r="D11" s="176">
        <f t="shared" si="6"/>
        <v>1.390625</v>
      </c>
      <c r="E11" s="155">
        <f>'Pque N Mundo II'!I12</f>
        <v>277</v>
      </c>
      <c r="F11" s="176">
        <f t="shared" si="7"/>
        <v>1.4427083333333333</v>
      </c>
      <c r="G11" s="155">
        <f>'Pque N Mundo II'!K12</f>
        <v>336</v>
      </c>
      <c r="H11" s="176">
        <f t="shared" si="8"/>
        <v>1.75</v>
      </c>
      <c r="I11" s="157">
        <f t="shared" si="9"/>
        <v>880</v>
      </c>
      <c r="J11" s="177">
        <f t="shared" si="10"/>
        <v>1.5277777777777777</v>
      </c>
      <c r="K11" s="155">
        <f>'Pque N Mundo II'!O12</f>
        <v>259</v>
      </c>
      <c r="L11" s="176">
        <f t="shared" si="8"/>
        <v>1.3489583333333333</v>
      </c>
      <c r="M11" s="155">
        <f>'Pque N Mundo II'!Q12</f>
        <v>154</v>
      </c>
      <c r="N11" s="176">
        <f t="shared" si="11"/>
        <v>0.80208333333333337</v>
      </c>
      <c r="O11" s="155">
        <f>'Pque N Mundo II'!S12</f>
        <v>302</v>
      </c>
      <c r="P11" s="176">
        <f t="shared" si="12"/>
        <v>1.5729166666666667</v>
      </c>
      <c r="Q11" s="1068"/>
      <c r="R11" s="1068"/>
      <c r="S11" s="1068"/>
      <c r="T11" s="1068"/>
      <c r="U11" s="1068"/>
      <c r="V11" s="1068"/>
      <c r="W11" s="157">
        <f t="shared" si="13"/>
        <v>715</v>
      </c>
      <c r="X11" s="177">
        <f t="shared" si="14"/>
        <v>1.2413194444444444</v>
      </c>
    </row>
    <row r="12" spans="1:24" hidden="1" x14ac:dyDescent="0.25">
      <c r="A12" s="353" t="s">
        <v>9</v>
      </c>
      <c r="B12" s="238">
        <f>'Pque N Mundo II'!B13</f>
        <v>672</v>
      </c>
      <c r="C12" s="155">
        <f>'Pque N Mundo II'!G13</f>
        <v>678</v>
      </c>
      <c r="D12" s="176">
        <f t="shared" si="6"/>
        <v>1.0089285714285714</v>
      </c>
      <c r="E12" s="155">
        <f>'Pque N Mundo II'!I13</f>
        <v>774</v>
      </c>
      <c r="F12" s="176">
        <f t="shared" si="7"/>
        <v>1.1517857142857142</v>
      </c>
      <c r="G12" s="155">
        <f>'Pque N Mundo II'!K13</f>
        <v>1019</v>
      </c>
      <c r="H12" s="176">
        <f t="shared" si="8"/>
        <v>1.5163690476190477</v>
      </c>
      <c r="I12" s="157">
        <f t="shared" si="9"/>
        <v>2471</v>
      </c>
      <c r="J12" s="177">
        <f t="shared" si="10"/>
        <v>1.2256944444444444</v>
      </c>
      <c r="K12" s="155">
        <f>'Pque N Mundo II'!O13</f>
        <v>627</v>
      </c>
      <c r="L12" s="176">
        <f t="shared" si="8"/>
        <v>0.9330357142857143</v>
      </c>
      <c r="M12" s="155">
        <f>'Pque N Mundo II'!Q13</f>
        <v>405</v>
      </c>
      <c r="N12" s="176">
        <f t="shared" si="11"/>
        <v>0.6026785714285714</v>
      </c>
      <c r="O12" s="155">
        <f>'Pque N Mundo II'!S13</f>
        <v>1201</v>
      </c>
      <c r="P12" s="176">
        <f t="shared" si="12"/>
        <v>1.7872023809523809</v>
      </c>
      <c r="Q12" s="1068"/>
      <c r="R12" s="1068"/>
      <c r="S12" s="1068"/>
      <c r="T12" s="1068"/>
      <c r="U12" s="1068"/>
      <c r="V12" s="1068"/>
      <c r="W12" s="157">
        <f t="shared" si="13"/>
        <v>2233</v>
      </c>
      <c r="X12" s="177">
        <f t="shared" si="14"/>
        <v>1.1076388888888888</v>
      </c>
    </row>
    <row r="13" spans="1:24" ht="15.75" hidden="1" x14ac:dyDescent="0.25">
      <c r="A13" s="351" t="s">
        <v>278</v>
      </c>
      <c r="B13" s="337"/>
      <c r="C13" s="337"/>
      <c r="D13" s="337"/>
      <c r="E13" s="337"/>
      <c r="F13" s="337"/>
      <c r="G13" s="337"/>
      <c r="H13" s="337"/>
      <c r="I13" s="852"/>
      <c r="J13" s="852"/>
      <c r="K13" s="337"/>
      <c r="L13" s="337"/>
      <c r="M13" s="337"/>
      <c r="N13" s="337"/>
      <c r="O13" s="337"/>
      <c r="P13" s="337"/>
      <c r="Q13" s="1036"/>
      <c r="R13" s="1036"/>
      <c r="S13" s="1036"/>
      <c r="T13" s="1036"/>
      <c r="U13" s="1036"/>
      <c r="V13" s="1036"/>
      <c r="W13" s="337"/>
      <c r="X13" s="337"/>
    </row>
    <row r="14" spans="1:24" hidden="1" x14ac:dyDescent="0.25">
      <c r="A14" s="353" t="s">
        <v>8</v>
      </c>
      <c r="B14" s="235">
        <f>'AMA_UBS J Brasil'!B7</f>
        <v>714</v>
      </c>
      <c r="C14" s="152">
        <f>'AMA_UBS J Brasil'!G7</f>
        <v>633</v>
      </c>
      <c r="D14" s="174">
        <f t="shared" ref="D14:D15" si="15">C14/$B14</f>
        <v>0.88655462184873945</v>
      </c>
      <c r="E14" s="152">
        <f>'AMA_UBS J Brasil'!I7</f>
        <v>500</v>
      </c>
      <c r="F14" s="174">
        <f t="shared" ref="F14:F15" si="16">E14/$B14</f>
        <v>0.70028011204481788</v>
      </c>
      <c r="G14" s="152">
        <f>'AMA_UBS J Brasil'!K7</f>
        <v>642</v>
      </c>
      <c r="H14" s="174">
        <f t="shared" ref="H14:L15" si="17">G14/$B14</f>
        <v>0.89915966386554624</v>
      </c>
      <c r="I14" s="101">
        <f t="shared" ref="I14:I15" si="18">SUM(C14,E14,G14)</f>
        <v>1775</v>
      </c>
      <c r="J14" s="175">
        <f t="shared" ref="J14:J15" si="19">I14/($B14*3)</f>
        <v>0.8286647992530346</v>
      </c>
      <c r="K14" s="152">
        <f>'AMA_UBS J Brasil'!O7</f>
        <v>540</v>
      </c>
      <c r="L14" s="174">
        <f t="shared" si="17"/>
        <v>0.75630252100840334</v>
      </c>
      <c r="M14" s="152">
        <f>'AMA_UBS J Brasil'!Q7</f>
        <v>635</v>
      </c>
      <c r="N14" s="174">
        <f t="shared" ref="N14:N15" si="20">M14/$B14</f>
        <v>0.88935574229691872</v>
      </c>
      <c r="O14" s="152">
        <f>'AMA_UBS J Brasil'!S7</f>
        <v>691</v>
      </c>
      <c r="P14" s="174">
        <f t="shared" ref="P14:P15" si="21">O14/$B14</f>
        <v>0.96778711484593838</v>
      </c>
      <c r="Q14" s="1069"/>
      <c r="R14" s="1069"/>
      <c r="S14" s="1069"/>
      <c r="T14" s="1069"/>
      <c r="U14" s="1069"/>
      <c r="V14" s="1069"/>
      <c r="W14" s="101">
        <f t="shared" ref="W14:W15" si="22">SUM(K14,M14,O14)</f>
        <v>1866</v>
      </c>
      <c r="X14" s="175">
        <f t="shared" ref="X14:X15" si="23">W14/($B14*3)</f>
        <v>0.87114845938375352</v>
      </c>
    </row>
    <row r="15" spans="1:24" hidden="1" x14ac:dyDescent="0.25">
      <c r="A15" s="353" t="s">
        <v>9</v>
      </c>
      <c r="B15" s="238">
        <f>'AMA_UBS J Brasil'!B8</f>
        <v>2150</v>
      </c>
      <c r="C15" s="155">
        <f>'AMA_UBS J Brasil'!G8</f>
        <v>2044</v>
      </c>
      <c r="D15" s="176">
        <f t="shared" si="15"/>
        <v>0.95069767441860464</v>
      </c>
      <c r="E15" s="155">
        <f>'AMA_UBS J Brasil'!I8</f>
        <v>2097</v>
      </c>
      <c r="F15" s="176">
        <f t="shared" si="16"/>
        <v>0.97534883720930232</v>
      </c>
      <c r="G15" s="155">
        <f>'AMA_UBS J Brasil'!K8</f>
        <v>2439</v>
      </c>
      <c r="H15" s="176">
        <f t="shared" si="17"/>
        <v>1.1344186046511628</v>
      </c>
      <c r="I15" s="157">
        <f t="shared" si="18"/>
        <v>6580</v>
      </c>
      <c r="J15" s="177">
        <f t="shared" si="19"/>
        <v>1.0201550387596898</v>
      </c>
      <c r="K15" s="155">
        <f>'AMA_UBS J Brasil'!O8</f>
        <v>1734</v>
      </c>
      <c r="L15" s="176">
        <f t="shared" si="17"/>
        <v>0.80651162790697672</v>
      </c>
      <c r="M15" s="155">
        <f>'AMA_UBS J Brasil'!Q8</f>
        <v>1963</v>
      </c>
      <c r="N15" s="176">
        <f t="shared" si="20"/>
        <v>0.91302325581395349</v>
      </c>
      <c r="O15" s="155">
        <f>'AMA_UBS J Brasil'!S8</f>
        <v>2056</v>
      </c>
      <c r="P15" s="176">
        <f t="shared" si="21"/>
        <v>0.95627906976744181</v>
      </c>
      <c r="Q15" s="1068"/>
      <c r="R15" s="1068"/>
      <c r="S15" s="1068"/>
      <c r="T15" s="1068"/>
      <c r="U15" s="1068"/>
      <c r="V15" s="1068"/>
      <c r="W15" s="157">
        <f t="shared" si="22"/>
        <v>5753</v>
      </c>
      <c r="X15" s="177">
        <f t="shared" si="23"/>
        <v>0.89193798449612405</v>
      </c>
    </row>
    <row r="16" spans="1:24" hidden="1" x14ac:dyDescent="0.25"/>
    <row r="17" spans="1:24" ht="15.75" hidden="1" x14ac:dyDescent="0.25">
      <c r="A17" s="351" t="s">
        <v>284</v>
      </c>
      <c r="B17" s="337"/>
      <c r="C17" s="337"/>
      <c r="D17" s="337"/>
      <c r="E17" s="337"/>
      <c r="F17" s="337"/>
      <c r="G17" s="337"/>
      <c r="H17" s="337"/>
      <c r="I17" s="852"/>
      <c r="J17" s="852"/>
      <c r="K17" s="337"/>
      <c r="L17" s="337"/>
      <c r="M17" s="337"/>
      <c r="N17" s="337"/>
      <c r="O17" s="337"/>
      <c r="P17" s="337"/>
      <c r="Q17" s="1036"/>
      <c r="R17" s="1036"/>
      <c r="S17" s="1036"/>
      <c r="T17" s="1036"/>
      <c r="U17" s="1036"/>
      <c r="V17" s="1036"/>
      <c r="W17" s="337"/>
      <c r="X17" s="337"/>
    </row>
    <row r="18" spans="1:24" hidden="1" x14ac:dyDescent="0.25">
      <c r="A18" s="353" t="s">
        <v>8</v>
      </c>
      <c r="B18" s="235">
        <f>'AMA_UBS V Medeiros'!B7</f>
        <v>544</v>
      </c>
      <c r="C18" s="152">
        <f>'AMA_UBS V Medeiros'!G7</f>
        <v>507</v>
      </c>
      <c r="D18" s="174">
        <f t="shared" ref="D18:D19" si="24">C18/$B18</f>
        <v>0.93198529411764708</v>
      </c>
      <c r="E18" s="152">
        <f>'AMA_UBS V Medeiros'!I7</f>
        <v>437</v>
      </c>
      <c r="F18" s="174">
        <f t="shared" ref="F18:F19" si="25">E18/$B18</f>
        <v>0.8033088235294118</v>
      </c>
      <c r="G18" s="152">
        <f>'AMA_UBS V Medeiros'!K7</f>
        <v>534</v>
      </c>
      <c r="H18" s="174">
        <f t="shared" ref="H18:L19" si="26">G18/$B18</f>
        <v>0.98161764705882348</v>
      </c>
      <c r="I18" s="101">
        <f t="shared" ref="I18:I19" si="27">SUM(C18,E18,G18)</f>
        <v>1478</v>
      </c>
      <c r="J18" s="175">
        <f t="shared" ref="J18:J19" si="28">I18/($B18*3)</f>
        <v>0.90563725490196079</v>
      </c>
      <c r="K18" s="152">
        <f>'AMA_UBS V Medeiros'!O7</f>
        <v>498</v>
      </c>
      <c r="L18" s="174">
        <f t="shared" si="26"/>
        <v>0.9154411764705882</v>
      </c>
      <c r="M18" s="152">
        <f>'AMA_UBS V Medeiros'!Q7</f>
        <v>502</v>
      </c>
      <c r="N18" s="174">
        <f t="shared" ref="N18:N19" si="29">M18/$B18</f>
        <v>0.92279411764705888</v>
      </c>
      <c r="O18" s="152">
        <f>'AMA_UBS V Medeiros'!S7</f>
        <v>635</v>
      </c>
      <c r="P18" s="174">
        <f t="shared" ref="P18:P19" si="30">O18/$B18</f>
        <v>1.1672794117647058</v>
      </c>
      <c r="Q18" s="1069"/>
      <c r="R18" s="1069"/>
      <c r="S18" s="1069"/>
      <c r="T18" s="1069"/>
      <c r="U18" s="1069"/>
      <c r="V18" s="1069"/>
      <c r="W18" s="101">
        <f t="shared" ref="W18:W19" si="31">SUM(K18,M18,O18)</f>
        <v>1635</v>
      </c>
      <c r="X18" s="175">
        <f t="shared" ref="X18:X19" si="32">W18/($B18*3)</f>
        <v>1.0018382352941178</v>
      </c>
    </row>
    <row r="19" spans="1:24" hidden="1" x14ac:dyDescent="0.25">
      <c r="A19" s="353" t="s">
        <v>9</v>
      </c>
      <c r="B19" s="238">
        <f>'AMA_UBS V Medeiros'!B8</f>
        <v>1744</v>
      </c>
      <c r="C19" s="155">
        <f>'AMA_UBS V Medeiros'!G8</f>
        <v>1436</v>
      </c>
      <c r="D19" s="176">
        <f t="shared" si="24"/>
        <v>0.82339449541284404</v>
      </c>
      <c r="E19" s="155">
        <f>'AMA_UBS V Medeiros'!I8</f>
        <v>1842</v>
      </c>
      <c r="F19" s="176">
        <f t="shared" si="25"/>
        <v>1.0561926605504588</v>
      </c>
      <c r="G19" s="155">
        <f>'AMA_UBS V Medeiros'!K8</f>
        <v>1805</v>
      </c>
      <c r="H19" s="176">
        <f t="shared" si="26"/>
        <v>1.0349770642201834</v>
      </c>
      <c r="I19" s="157">
        <f t="shared" si="27"/>
        <v>5083</v>
      </c>
      <c r="J19" s="177">
        <f t="shared" si="28"/>
        <v>0.97152140672782872</v>
      </c>
      <c r="K19" s="155">
        <f>'AMA_UBS V Medeiros'!O8</f>
        <v>1509</v>
      </c>
      <c r="L19" s="176">
        <f t="shared" si="26"/>
        <v>0.86525229357798161</v>
      </c>
      <c r="M19" s="155">
        <f>'AMA_UBS V Medeiros'!Q8</f>
        <v>1659</v>
      </c>
      <c r="N19" s="176">
        <f t="shared" si="29"/>
        <v>0.95126146788990829</v>
      </c>
      <c r="O19" s="155">
        <f>'AMA_UBS V Medeiros'!S8</f>
        <v>2030</v>
      </c>
      <c r="P19" s="176">
        <f t="shared" si="30"/>
        <v>1.1639908256880733</v>
      </c>
      <c r="Q19" s="1068"/>
      <c r="R19" s="1068"/>
      <c r="S19" s="1068"/>
      <c r="T19" s="1068"/>
      <c r="U19" s="1068"/>
      <c r="V19" s="1068"/>
      <c r="W19" s="157">
        <f t="shared" si="31"/>
        <v>5198</v>
      </c>
      <c r="X19" s="177">
        <f t="shared" si="32"/>
        <v>0.99350152905198774</v>
      </c>
    </row>
    <row r="20" spans="1:24" ht="15.75" hidden="1" x14ac:dyDescent="0.25">
      <c r="A20" s="351" t="s">
        <v>286</v>
      </c>
      <c r="B20" s="337"/>
      <c r="C20" s="337"/>
      <c r="D20" s="337"/>
      <c r="E20" s="337"/>
      <c r="F20" s="337"/>
      <c r="G20" s="337"/>
      <c r="H20" s="337"/>
      <c r="I20" s="852"/>
      <c r="J20" s="852"/>
      <c r="K20" s="337"/>
      <c r="L20" s="337"/>
      <c r="M20" s="337"/>
      <c r="N20" s="337"/>
      <c r="O20" s="337"/>
      <c r="P20" s="337"/>
      <c r="Q20" s="1036"/>
      <c r="R20" s="1036"/>
      <c r="S20" s="1036"/>
      <c r="T20" s="1036"/>
      <c r="U20" s="1036"/>
      <c r="V20" s="1036"/>
      <c r="W20" s="337"/>
      <c r="X20" s="337"/>
    </row>
    <row r="21" spans="1:24" hidden="1" x14ac:dyDescent="0.25">
      <c r="A21" s="353" t="s">
        <v>8</v>
      </c>
      <c r="B21" s="235">
        <f>'UBS Izolina Mazzei'!B7</f>
        <v>528</v>
      </c>
      <c r="C21" s="152">
        <f>'UBS Izolina Mazzei'!G7</f>
        <v>600</v>
      </c>
      <c r="D21" s="174">
        <f t="shared" ref="D21:D22" si="33">C21/$B21</f>
        <v>1.1363636363636365</v>
      </c>
      <c r="E21" s="152">
        <f>'UBS Izolina Mazzei'!I7</f>
        <v>628</v>
      </c>
      <c r="F21" s="174">
        <f t="shared" ref="F21:F22" si="34">E21/$B21</f>
        <v>1.1893939393939394</v>
      </c>
      <c r="G21" s="152">
        <f>'UBS Izolina Mazzei'!K7</f>
        <v>961</v>
      </c>
      <c r="H21" s="174">
        <f t="shared" ref="H21:L22" si="35">G21/$B21</f>
        <v>1.8200757575757576</v>
      </c>
      <c r="I21" s="101">
        <f t="shared" ref="I21:I22" si="36">SUM(C21,E21,G21)</f>
        <v>2189</v>
      </c>
      <c r="J21" s="175">
        <f t="shared" ref="J21:J22" si="37">I21/($B21*3)</f>
        <v>1.3819444444444444</v>
      </c>
      <c r="K21" s="152">
        <f>'UBS Izolina Mazzei'!O7</f>
        <v>787</v>
      </c>
      <c r="L21" s="174">
        <f t="shared" si="35"/>
        <v>1.490530303030303</v>
      </c>
      <c r="M21" s="152">
        <f>'UBS Izolina Mazzei'!Q7</f>
        <v>408</v>
      </c>
      <c r="N21" s="174">
        <f t="shared" ref="N21:N22" si="38">M21/$B21</f>
        <v>0.77272727272727271</v>
      </c>
      <c r="O21" s="152">
        <f>'UBS Izolina Mazzei'!S7</f>
        <v>939</v>
      </c>
      <c r="P21" s="174">
        <f t="shared" ref="P21:P22" si="39">O21/$B21</f>
        <v>1.7784090909090908</v>
      </c>
      <c r="Q21" s="1069"/>
      <c r="R21" s="1069"/>
      <c r="S21" s="1069"/>
      <c r="T21" s="1069"/>
      <c r="U21" s="1069"/>
      <c r="V21" s="1069"/>
      <c r="W21" s="101">
        <f t="shared" ref="W21:W22" si="40">SUM(K21,M21,O21)</f>
        <v>2134</v>
      </c>
      <c r="X21" s="175">
        <f t="shared" ref="X21:X22" si="41">W21/($B21*3)</f>
        <v>1.3472222222222223</v>
      </c>
    </row>
    <row r="22" spans="1:24" hidden="1" x14ac:dyDescent="0.25">
      <c r="A22" s="353" t="s">
        <v>9</v>
      </c>
      <c r="B22" s="238">
        <f>'UBS Izolina Mazzei'!B8</f>
        <v>1408</v>
      </c>
      <c r="C22" s="155">
        <f>'UBS Izolina Mazzei'!G8</f>
        <v>2268</v>
      </c>
      <c r="D22" s="176">
        <f t="shared" si="33"/>
        <v>1.6107954545454546</v>
      </c>
      <c r="E22" s="155">
        <f>'UBS Izolina Mazzei'!I8</f>
        <v>2622</v>
      </c>
      <c r="F22" s="176">
        <f t="shared" si="34"/>
        <v>1.8622159090909092</v>
      </c>
      <c r="G22" s="155">
        <f>'UBS Izolina Mazzei'!K8</f>
        <v>4180</v>
      </c>
      <c r="H22" s="176">
        <f t="shared" si="35"/>
        <v>2.96875</v>
      </c>
      <c r="I22" s="157">
        <f t="shared" si="36"/>
        <v>9070</v>
      </c>
      <c r="J22" s="177">
        <f t="shared" si="37"/>
        <v>2.1472537878787881</v>
      </c>
      <c r="K22" s="155">
        <f>'UBS Izolina Mazzei'!O8</f>
        <v>2714</v>
      </c>
      <c r="L22" s="176">
        <f t="shared" si="35"/>
        <v>1.9275568181818181</v>
      </c>
      <c r="M22" s="155">
        <f>'UBS Izolina Mazzei'!Q8</f>
        <v>782</v>
      </c>
      <c r="N22" s="176">
        <f t="shared" si="38"/>
        <v>0.55539772727272729</v>
      </c>
      <c r="O22" s="155">
        <f>'UBS Izolina Mazzei'!S8</f>
        <v>3555</v>
      </c>
      <c r="P22" s="176">
        <f t="shared" si="39"/>
        <v>2.5248579545454546</v>
      </c>
      <c r="Q22" s="1068"/>
      <c r="R22" s="1068"/>
      <c r="S22" s="1068"/>
      <c r="T22" s="1068"/>
      <c r="U22" s="1068"/>
      <c r="V22" s="1068"/>
      <c r="W22" s="157">
        <f t="shared" si="40"/>
        <v>7051</v>
      </c>
      <c r="X22" s="177">
        <f t="shared" si="41"/>
        <v>1.6692708333333333</v>
      </c>
    </row>
    <row r="23" spans="1:24" ht="15.75" hidden="1" x14ac:dyDescent="0.25">
      <c r="A23" s="351" t="s">
        <v>288</v>
      </c>
      <c r="B23" s="337"/>
      <c r="C23" s="337"/>
      <c r="D23" s="337"/>
      <c r="E23" s="337"/>
      <c r="F23" s="337"/>
      <c r="G23" s="337"/>
      <c r="H23" s="337"/>
      <c r="I23" s="852"/>
      <c r="J23" s="852"/>
      <c r="K23" s="337"/>
      <c r="L23" s="337"/>
      <c r="M23" s="337"/>
      <c r="N23" s="337"/>
      <c r="O23" s="337"/>
      <c r="P23" s="337"/>
      <c r="Q23" s="1036"/>
      <c r="R23" s="1036"/>
      <c r="S23" s="1036"/>
      <c r="T23" s="1036"/>
      <c r="U23" s="1036"/>
      <c r="V23" s="1036"/>
      <c r="W23" s="337"/>
      <c r="X23" s="337"/>
    </row>
    <row r="24" spans="1:24" hidden="1" x14ac:dyDescent="0.25">
      <c r="A24" s="353" t="s">
        <v>8</v>
      </c>
      <c r="B24" s="235">
        <f>'UBS Jardim Japão'!B7</f>
        <v>384</v>
      </c>
      <c r="C24" s="152">
        <f>'UBS Jardim Japão'!G7</f>
        <v>489</v>
      </c>
      <c r="D24" s="174">
        <f t="shared" ref="D24:D25" si="42">C24/$B24</f>
        <v>1.2734375</v>
      </c>
      <c r="E24" s="152">
        <f>'UBS Jardim Japão'!I7</f>
        <v>357</v>
      </c>
      <c r="F24" s="174">
        <f t="shared" ref="F24:F25" si="43">E24/$B24</f>
        <v>0.9296875</v>
      </c>
      <c r="G24" s="152">
        <f>'UBS Jardim Japão'!K7</f>
        <v>424</v>
      </c>
      <c r="H24" s="174">
        <f t="shared" ref="H24:L25" si="44">G24/$B24</f>
        <v>1.1041666666666667</v>
      </c>
      <c r="I24" s="101">
        <f t="shared" ref="I24:I25" si="45">SUM(C24,E24,G24)</f>
        <v>1270</v>
      </c>
      <c r="J24" s="175">
        <f t="shared" ref="J24:J25" si="46">I24/($B24*3)</f>
        <v>1.1024305555555556</v>
      </c>
      <c r="K24" s="152">
        <f>'UBS Jardim Japão'!O7</f>
        <v>436</v>
      </c>
      <c r="L24" s="174">
        <f t="shared" si="44"/>
        <v>1.1354166666666667</v>
      </c>
      <c r="M24" s="152">
        <f>'UBS Jardim Japão'!Q7</f>
        <v>501</v>
      </c>
      <c r="N24" s="174">
        <f t="shared" ref="N24:N25" si="47">M24/$B24</f>
        <v>1.3046875</v>
      </c>
      <c r="O24" s="152">
        <f>'UBS Jardim Japão'!S7</f>
        <v>562</v>
      </c>
      <c r="P24" s="174">
        <f t="shared" ref="P24:P25" si="48">O24/$B24</f>
        <v>1.4635416666666667</v>
      </c>
      <c r="Q24" s="1069"/>
      <c r="R24" s="1069"/>
      <c r="S24" s="1069"/>
      <c r="T24" s="1069"/>
      <c r="U24" s="1069"/>
      <c r="V24" s="1069"/>
      <c r="W24" s="101">
        <f t="shared" ref="W24:W25" si="49">SUM(K24,M24,O24)</f>
        <v>1499</v>
      </c>
      <c r="X24" s="175">
        <f t="shared" ref="X24:X25" si="50">W24/($B24*3)</f>
        <v>1.3012152777777777</v>
      </c>
    </row>
    <row r="25" spans="1:24" hidden="1" x14ac:dyDescent="0.25">
      <c r="A25" s="353" t="s">
        <v>9</v>
      </c>
      <c r="B25" s="238">
        <f>'UBS Jardim Japão'!B8</f>
        <v>1344</v>
      </c>
      <c r="C25" s="155">
        <f>'UBS Jardim Japão'!G8</f>
        <v>1833</v>
      </c>
      <c r="D25" s="176">
        <f t="shared" si="42"/>
        <v>1.3638392857142858</v>
      </c>
      <c r="E25" s="155">
        <f>'UBS Jardim Japão'!I8</f>
        <v>1887</v>
      </c>
      <c r="F25" s="176">
        <f t="shared" si="43"/>
        <v>1.4040178571428572</v>
      </c>
      <c r="G25" s="155">
        <f>'UBS Jardim Japão'!K8</f>
        <v>2010</v>
      </c>
      <c r="H25" s="176">
        <f t="shared" si="44"/>
        <v>1.4955357142857142</v>
      </c>
      <c r="I25" s="157">
        <f t="shared" si="45"/>
        <v>5730</v>
      </c>
      <c r="J25" s="177">
        <f t="shared" si="46"/>
        <v>1.4211309523809523</v>
      </c>
      <c r="K25" s="155">
        <f>'UBS Jardim Japão'!O8</f>
        <v>1412</v>
      </c>
      <c r="L25" s="176">
        <f t="shared" si="44"/>
        <v>1.0505952380952381</v>
      </c>
      <c r="M25" s="155">
        <f>'UBS Jardim Japão'!Q8</f>
        <v>1558</v>
      </c>
      <c r="N25" s="176">
        <f t="shared" si="47"/>
        <v>1.1592261904761905</v>
      </c>
      <c r="O25" s="155">
        <f>'UBS Jardim Japão'!S8</f>
        <v>1859</v>
      </c>
      <c r="P25" s="176">
        <f t="shared" si="48"/>
        <v>1.3831845238095237</v>
      </c>
      <c r="Q25" s="1068"/>
      <c r="R25" s="1068"/>
      <c r="S25" s="1068"/>
      <c r="T25" s="1068"/>
      <c r="U25" s="1068"/>
      <c r="V25" s="1068"/>
      <c r="W25" s="157">
        <f t="shared" si="49"/>
        <v>4829</v>
      </c>
      <c r="X25" s="177">
        <f t="shared" si="50"/>
        <v>1.1976686507936507</v>
      </c>
    </row>
    <row r="26" spans="1:24" ht="15.75" hidden="1" x14ac:dyDescent="0.25">
      <c r="A26" s="351" t="s">
        <v>291</v>
      </c>
      <c r="B26" s="337"/>
      <c r="C26" s="337"/>
      <c r="D26" s="337"/>
      <c r="E26" s="337"/>
      <c r="F26" s="337"/>
      <c r="G26" s="337"/>
      <c r="H26" s="337"/>
      <c r="I26" s="852"/>
      <c r="J26" s="852"/>
      <c r="K26" s="337"/>
      <c r="L26" s="337"/>
      <c r="M26" s="337"/>
      <c r="N26" s="337"/>
      <c r="O26" s="337"/>
      <c r="P26" s="337"/>
      <c r="Q26" s="1036"/>
      <c r="R26" s="1036"/>
      <c r="S26" s="1036"/>
      <c r="T26" s="1036"/>
      <c r="U26" s="1036"/>
      <c r="V26" s="1036"/>
      <c r="W26" s="337"/>
      <c r="X26" s="337"/>
    </row>
    <row r="27" spans="1:24" ht="24.75" hidden="1" thickBot="1" x14ac:dyDescent="0.3">
      <c r="A27" s="352" t="s">
        <v>14</v>
      </c>
      <c r="B27" s="233" t="s">
        <v>15</v>
      </c>
      <c r="C27" s="346" t="s">
        <v>2</v>
      </c>
      <c r="D27" s="347" t="s">
        <v>1</v>
      </c>
      <c r="E27" s="346" t="s">
        <v>3</v>
      </c>
      <c r="F27" s="347" t="s">
        <v>1</v>
      </c>
      <c r="G27" s="346" t="s">
        <v>4</v>
      </c>
      <c r="H27" s="347" t="s">
        <v>1</v>
      </c>
      <c r="I27" s="149" t="s">
        <v>206</v>
      </c>
      <c r="J27" s="150" t="s">
        <v>205</v>
      </c>
      <c r="K27" s="346" t="s">
        <v>5</v>
      </c>
      <c r="L27" s="347" t="s">
        <v>1</v>
      </c>
      <c r="M27" s="348" t="s">
        <v>203</v>
      </c>
      <c r="N27" s="349" t="s">
        <v>1</v>
      </c>
      <c r="O27" s="348" t="s">
        <v>204</v>
      </c>
      <c r="P27" s="349" t="s">
        <v>1</v>
      </c>
      <c r="Q27" s="1067"/>
      <c r="R27" s="1067"/>
      <c r="S27" s="1067"/>
      <c r="T27" s="1067"/>
      <c r="U27" s="1067"/>
      <c r="V27" s="1067"/>
      <c r="W27" s="149" t="s">
        <v>206</v>
      </c>
      <c r="X27" s="150" t="s">
        <v>205</v>
      </c>
    </row>
    <row r="28" spans="1:24" ht="15.75" hidden="1" thickTop="1" x14ac:dyDescent="0.25">
      <c r="A28" s="353" t="s">
        <v>8</v>
      </c>
      <c r="B28" s="235">
        <f>'UBS Vila Ede'!B7</f>
        <v>656</v>
      </c>
      <c r="C28" s="152">
        <f>'UBS Vila Ede'!G7</f>
        <v>728</v>
      </c>
      <c r="D28" s="174">
        <f t="shared" ref="D28:D29" si="51">C28/$B28</f>
        <v>1.1097560975609757</v>
      </c>
      <c r="E28" s="152">
        <f>'UBS Vila Ede'!I7</f>
        <v>535</v>
      </c>
      <c r="F28" s="174">
        <f t="shared" ref="F28:F29" si="52">E28/$B28</f>
        <v>0.81554878048780488</v>
      </c>
      <c r="G28" s="152">
        <f>'UBS Vila Ede'!K7</f>
        <v>709</v>
      </c>
      <c r="H28" s="174">
        <f t="shared" ref="H28:L29" si="53">G28/$B28</f>
        <v>1.0807926829268293</v>
      </c>
      <c r="I28" s="101">
        <f t="shared" ref="I28:I29" si="54">SUM(C28,E28,G28)</f>
        <v>1972</v>
      </c>
      <c r="J28" s="175">
        <f t="shared" ref="J28:J29" si="55">I28/($B28*3)</f>
        <v>1.0020325203252032</v>
      </c>
      <c r="K28" s="152">
        <f>'UBS Vila Ede'!O7</f>
        <v>710</v>
      </c>
      <c r="L28" s="174">
        <f t="shared" si="53"/>
        <v>1.0823170731707317</v>
      </c>
      <c r="M28" s="152">
        <f>'UBS Vila Ede'!Q7</f>
        <v>544</v>
      </c>
      <c r="N28" s="174">
        <f t="shared" ref="N28:N29" si="56">M28/$B28</f>
        <v>0.82926829268292679</v>
      </c>
      <c r="O28" s="152">
        <f>'UBS Vila Ede'!S7</f>
        <v>786</v>
      </c>
      <c r="P28" s="174">
        <f t="shared" ref="P28:P29" si="57">O28/$B28</f>
        <v>1.1981707317073171</v>
      </c>
      <c r="Q28" s="1069"/>
      <c r="R28" s="1069"/>
      <c r="S28" s="1069"/>
      <c r="T28" s="1069"/>
      <c r="U28" s="1069"/>
      <c r="V28" s="1069"/>
      <c r="W28" s="101">
        <f t="shared" ref="W28:W29" si="58">SUM(K28,M28,O28)</f>
        <v>2040</v>
      </c>
      <c r="X28" s="175">
        <f t="shared" ref="X28:X29" si="59">W28/($B28*3)</f>
        <v>1.0365853658536586</v>
      </c>
    </row>
    <row r="29" spans="1:24" hidden="1" x14ac:dyDescent="0.25">
      <c r="A29" s="353" t="s">
        <v>9</v>
      </c>
      <c r="B29" s="238">
        <f>'UBS Vila Ede'!B8</f>
        <v>2416</v>
      </c>
      <c r="C29" s="155">
        <f>'UBS Vila Ede'!G8</f>
        <v>2976</v>
      </c>
      <c r="D29" s="176">
        <f t="shared" si="51"/>
        <v>1.2317880794701987</v>
      </c>
      <c r="E29" s="155">
        <f>'UBS Vila Ede'!I8</f>
        <v>2166</v>
      </c>
      <c r="F29" s="176">
        <f t="shared" si="52"/>
        <v>0.89652317880794707</v>
      </c>
      <c r="G29" s="155">
        <f>'UBS Vila Ede'!K8</f>
        <v>2917</v>
      </c>
      <c r="H29" s="176">
        <f t="shared" si="53"/>
        <v>1.2073675496688743</v>
      </c>
      <c r="I29" s="157">
        <f t="shared" si="54"/>
        <v>8059</v>
      </c>
      <c r="J29" s="177">
        <f t="shared" si="55"/>
        <v>1.11189293598234</v>
      </c>
      <c r="K29" s="155">
        <f>'UBS Vila Ede'!O8</f>
        <v>2855</v>
      </c>
      <c r="L29" s="176">
        <f t="shared" si="53"/>
        <v>1.181705298013245</v>
      </c>
      <c r="M29" s="155">
        <f>'UBS Vila Ede'!Q8</f>
        <v>1939</v>
      </c>
      <c r="N29" s="176">
        <f t="shared" si="56"/>
        <v>0.80256622516556286</v>
      </c>
      <c r="O29" s="155">
        <f>'UBS Vila Ede'!S8</f>
        <v>3033</v>
      </c>
      <c r="P29" s="176">
        <f t="shared" si="57"/>
        <v>1.2553807947019868</v>
      </c>
      <c r="Q29" s="1068"/>
      <c r="R29" s="1068"/>
      <c r="S29" s="1068"/>
      <c r="T29" s="1068"/>
      <c r="U29" s="1068"/>
      <c r="V29" s="1068"/>
      <c r="W29" s="157">
        <f t="shared" si="58"/>
        <v>7827</v>
      </c>
      <c r="X29" s="177">
        <f t="shared" si="59"/>
        <v>1.0798841059602649</v>
      </c>
    </row>
    <row r="30" spans="1:24" ht="15.75" hidden="1" x14ac:dyDescent="0.25">
      <c r="A30" s="351" t="s">
        <v>293</v>
      </c>
      <c r="B30" s="337"/>
      <c r="C30" s="337"/>
      <c r="D30" s="337"/>
      <c r="E30" s="337"/>
      <c r="F30" s="337"/>
      <c r="G30" s="337"/>
      <c r="H30" s="337"/>
      <c r="I30" s="852"/>
      <c r="J30" s="852"/>
      <c r="K30" s="337"/>
      <c r="L30" s="337"/>
      <c r="M30" s="337"/>
      <c r="N30" s="337"/>
      <c r="O30" s="337"/>
      <c r="P30" s="337"/>
      <c r="Q30" s="1036"/>
      <c r="R30" s="1036"/>
      <c r="S30" s="1036"/>
      <c r="T30" s="1036"/>
      <c r="U30" s="1036"/>
      <c r="V30" s="1036"/>
      <c r="W30" s="337"/>
      <c r="X30" s="337"/>
    </row>
    <row r="31" spans="1:24" hidden="1" x14ac:dyDescent="0.25">
      <c r="A31" s="353" t="s">
        <v>8</v>
      </c>
      <c r="B31" s="235">
        <f>'UBS Vila Leonor'!B7</f>
        <v>464</v>
      </c>
      <c r="C31" s="152">
        <f>'UBS Vila Leonor'!G7</f>
        <v>565</v>
      </c>
      <c r="D31" s="174">
        <f t="shared" ref="D31:D32" si="60">C31/$B31</f>
        <v>1.2176724137931034</v>
      </c>
      <c r="E31" s="152">
        <f>'UBS Vila Leonor'!I7</f>
        <v>495</v>
      </c>
      <c r="F31" s="174">
        <f t="shared" ref="F31:F32" si="61">E31/$B31</f>
        <v>1.0668103448275863</v>
      </c>
      <c r="G31" s="152">
        <f>'UBS Vila Leonor'!K7</f>
        <v>507</v>
      </c>
      <c r="H31" s="174">
        <f t="shared" ref="H31:L32" si="62">G31/$B31</f>
        <v>1.0926724137931034</v>
      </c>
      <c r="I31" s="101">
        <f t="shared" ref="I31:I32" si="63">SUM(C31,E31,G31)</f>
        <v>1567</v>
      </c>
      <c r="J31" s="175">
        <f t="shared" ref="J31:J32" si="64">I31/($B31*3)</f>
        <v>1.1257183908045978</v>
      </c>
      <c r="K31" s="152">
        <f>'UBS Vila Leonor'!O7</f>
        <v>215</v>
      </c>
      <c r="L31" s="174">
        <f t="shared" si="62"/>
        <v>0.46336206896551724</v>
      </c>
      <c r="M31" s="152">
        <f>'UBS Vila Leonor'!Q7</f>
        <v>232</v>
      </c>
      <c r="N31" s="174">
        <f t="shared" ref="N31:N32" si="65">M31/$B31</f>
        <v>0.5</v>
      </c>
      <c r="O31" s="152">
        <f>'UBS Vila Leonor'!S7</f>
        <v>514</v>
      </c>
      <c r="P31" s="174">
        <f t="shared" ref="P31:P32" si="66">O31/$B31</f>
        <v>1.1077586206896552</v>
      </c>
      <c r="Q31" s="1069"/>
      <c r="R31" s="1069"/>
      <c r="S31" s="1069"/>
      <c r="T31" s="1069"/>
      <c r="U31" s="1069"/>
      <c r="V31" s="1069"/>
      <c r="W31" s="101">
        <f t="shared" ref="W31:W32" si="67">SUM(K31,M31,O31)</f>
        <v>961</v>
      </c>
      <c r="X31" s="175">
        <f t="shared" ref="X31:X32" si="68">W31/($B31*3)</f>
        <v>0.69037356321839083</v>
      </c>
    </row>
    <row r="32" spans="1:24" hidden="1" x14ac:dyDescent="0.25">
      <c r="A32" s="353" t="s">
        <v>9</v>
      </c>
      <c r="B32" s="238">
        <f>'UBS Vila Leonor'!B8</f>
        <v>1544</v>
      </c>
      <c r="C32" s="155">
        <f>'UBS Vila Leonor'!G8</f>
        <v>1801</v>
      </c>
      <c r="D32" s="176">
        <f t="shared" si="60"/>
        <v>1.1664507772020725</v>
      </c>
      <c r="E32" s="155">
        <f>'UBS Vila Leonor'!I8</f>
        <v>2096</v>
      </c>
      <c r="F32" s="176">
        <f t="shared" si="61"/>
        <v>1.3575129533678756</v>
      </c>
      <c r="G32" s="155">
        <f>'UBS Vila Leonor'!K8</f>
        <v>2197</v>
      </c>
      <c r="H32" s="176">
        <f t="shared" si="62"/>
        <v>1.4229274611398963</v>
      </c>
      <c r="I32" s="157">
        <f t="shared" si="63"/>
        <v>6094</v>
      </c>
      <c r="J32" s="177">
        <f t="shared" si="64"/>
        <v>1.3156303972366148</v>
      </c>
      <c r="K32" s="155">
        <f>'UBS Vila Leonor'!O8</f>
        <v>629</v>
      </c>
      <c r="L32" s="176">
        <f t="shared" si="62"/>
        <v>0.40738341968911918</v>
      </c>
      <c r="M32" s="155">
        <f>'UBS Vila Leonor'!Q8</f>
        <v>745</v>
      </c>
      <c r="N32" s="176">
        <f t="shared" si="65"/>
        <v>0.48251295336787564</v>
      </c>
      <c r="O32" s="155">
        <f>'UBS Vila Leonor'!S8</f>
        <v>1819</v>
      </c>
      <c r="P32" s="176">
        <f t="shared" si="66"/>
        <v>1.1781088082901554</v>
      </c>
      <c r="Q32" s="1068"/>
      <c r="R32" s="1068"/>
      <c r="S32" s="1068"/>
      <c r="T32" s="1068"/>
      <c r="U32" s="1068"/>
      <c r="V32" s="1068"/>
      <c r="W32" s="157">
        <f t="shared" si="67"/>
        <v>3193</v>
      </c>
      <c r="X32" s="177">
        <f t="shared" si="68"/>
        <v>0.68933506044905013</v>
      </c>
    </row>
    <row r="33" spans="1:26" ht="15.75" hidden="1" x14ac:dyDescent="0.25">
      <c r="A33" s="351" t="s">
        <v>295</v>
      </c>
      <c r="B33" s="337"/>
      <c r="C33" s="337"/>
      <c r="D33" s="337"/>
      <c r="E33" s="337"/>
      <c r="F33" s="337"/>
      <c r="G33" s="337"/>
      <c r="H33" s="337"/>
      <c r="I33" s="852"/>
      <c r="J33" s="852"/>
      <c r="K33" s="337"/>
      <c r="L33" s="337"/>
      <c r="M33" s="337"/>
      <c r="N33" s="337"/>
      <c r="O33" s="337"/>
      <c r="P33" s="337"/>
      <c r="Q33" s="1036"/>
      <c r="R33" s="1036"/>
      <c r="S33" s="1036"/>
      <c r="T33" s="1036"/>
      <c r="U33" s="1036"/>
      <c r="V33" s="1036"/>
      <c r="W33" s="337"/>
      <c r="X33" s="337"/>
    </row>
    <row r="34" spans="1:26" hidden="1" x14ac:dyDescent="0.25">
      <c r="A34" s="353" t="s">
        <v>8</v>
      </c>
      <c r="B34" s="235">
        <f>'UBS Vila Sabrina'!B7</f>
        <v>544</v>
      </c>
      <c r="C34" s="152">
        <f>'UBS Vila Sabrina'!G7</f>
        <v>545</v>
      </c>
      <c r="D34" s="174">
        <f t="shared" ref="D34:D35" si="69">C34/$B34</f>
        <v>1.0018382352941178</v>
      </c>
      <c r="E34" s="152">
        <f>'UBS Vila Sabrina'!I7</f>
        <v>522</v>
      </c>
      <c r="F34" s="174">
        <f t="shared" ref="F34:F35" si="70">E34/$B34</f>
        <v>0.9595588235294118</v>
      </c>
      <c r="G34" s="152">
        <f>'UBS Vila Sabrina'!K7</f>
        <v>621</v>
      </c>
      <c r="H34" s="174">
        <f t="shared" ref="H34:L35" si="71">G34/$B34</f>
        <v>1.1415441176470589</v>
      </c>
      <c r="I34" s="101">
        <f t="shared" ref="I34:I35" si="72">SUM(C34,E34,G34)</f>
        <v>1688</v>
      </c>
      <c r="J34" s="175">
        <f t="shared" ref="J34:J35" si="73">I34/($B34*3)</f>
        <v>1.0343137254901962</v>
      </c>
      <c r="K34" s="152">
        <f>'UBS Vila Sabrina'!O7</f>
        <v>500</v>
      </c>
      <c r="L34" s="174">
        <f t="shared" si="71"/>
        <v>0.91911764705882348</v>
      </c>
      <c r="M34" s="152">
        <f>'UBS Vila Sabrina'!Q7</f>
        <v>494</v>
      </c>
      <c r="N34" s="174">
        <f t="shared" ref="N34:N35" si="74">M34/$B34</f>
        <v>0.90808823529411764</v>
      </c>
      <c r="O34" s="152">
        <f>'UBS Vila Sabrina'!S7</f>
        <v>365</v>
      </c>
      <c r="P34" s="174">
        <f t="shared" ref="P34:P35" si="75">O34/$B34</f>
        <v>0.67095588235294112</v>
      </c>
      <c r="Q34" s="1069"/>
      <c r="R34" s="1069"/>
      <c r="S34" s="1069"/>
      <c r="T34" s="1069"/>
      <c r="U34" s="1069"/>
      <c r="V34" s="1069"/>
      <c r="W34" s="101">
        <f t="shared" ref="W34:W35" si="76">SUM(K34,M34,O34)</f>
        <v>1359</v>
      </c>
      <c r="X34" s="175">
        <f t="shared" ref="X34:X35" si="77">W34/($B34*3)</f>
        <v>0.83272058823529416</v>
      </c>
    </row>
    <row r="35" spans="1:26" hidden="1" x14ac:dyDescent="0.25">
      <c r="A35" s="353" t="s">
        <v>9</v>
      </c>
      <c r="B35" s="238">
        <f>'UBS Vila Sabrina'!B8</f>
        <v>1744</v>
      </c>
      <c r="C35" s="155">
        <f>'UBS Vila Sabrina'!G8</f>
        <v>2143</v>
      </c>
      <c r="D35" s="176">
        <f t="shared" si="69"/>
        <v>1.2287844036697249</v>
      </c>
      <c r="E35" s="155">
        <f>'UBS Vila Sabrina'!I8</f>
        <v>2290</v>
      </c>
      <c r="F35" s="176">
        <f t="shared" si="70"/>
        <v>1.3130733944954129</v>
      </c>
      <c r="G35" s="155">
        <f>'UBS Vila Sabrina'!K8</f>
        <v>2256</v>
      </c>
      <c r="H35" s="176">
        <f t="shared" si="71"/>
        <v>1.2935779816513762</v>
      </c>
      <c r="I35" s="157">
        <f t="shared" si="72"/>
        <v>6689</v>
      </c>
      <c r="J35" s="177">
        <f t="shared" si="73"/>
        <v>1.2784785932721712</v>
      </c>
      <c r="K35" s="155">
        <f>'UBS Vila Sabrina'!O8</f>
        <v>1578</v>
      </c>
      <c r="L35" s="176">
        <f t="shared" si="71"/>
        <v>0.90481651376146788</v>
      </c>
      <c r="M35" s="155">
        <f>'UBS Vila Sabrina'!Q8</f>
        <v>1347</v>
      </c>
      <c r="N35" s="176">
        <f t="shared" si="74"/>
        <v>0.77236238532110091</v>
      </c>
      <c r="O35" s="155">
        <f>'UBS Vila Sabrina'!S8</f>
        <v>757</v>
      </c>
      <c r="P35" s="176">
        <f t="shared" si="75"/>
        <v>0.43405963302752293</v>
      </c>
      <c r="Q35" s="1068"/>
      <c r="R35" s="1068"/>
      <c r="S35" s="1068"/>
      <c r="T35" s="1068"/>
      <c r="U35" s="1068"/>
      <c r="V35" s="1068"/>
      <c r="W35" s="157">
        <f t="shared" si="76"/>
        <v>3682</v>
      </c>
      <c r="X35" s="177">
        <f t="shared" si="77"/>
        <v>0.70374617737003053</v>
      </c>
    </row>
    <row r="36" spans="1:26" ht="15.75" hidden="1" x14ac:dyDescent="0.25">
      <c r="A36" s="351" t="s">
        <v>297</v>
      </c>
      <c r="B36" s="337"/>
      <c r="C36" s="337"/>
      <c r="D36" s="337"/>
      <c r="E36" s="337"/>
      <c r="F36" s="337"/>
      <c r="G36" s="337"/>
      <c r="H36" s="337"/>
      <c r="I36" s="852"/>
      <c r="J36" s="852"/>
      <c r="K36" s="337"/>
      <c r="L36" s="337"/>
      <c r="M36" s="337"/>
      <c r="N36" s="337"/>
      <c r="O36" s="337"/>
      <c r="P36" s="337"/>
      <c r="Q36" s="1036"/>
      <c r="R36" s="1036"/>
      <c r="S36" s="1036"/>
      <c r="T36" s="1036"/>
      <c r="U36" s="1036"/>
      <c r="V36" s="1036"/>
      <c r="W36" s="337"/>
      <c r="X36" s="337"/>
    </row>
    <row r="37" spans="1:26" hidden="1" x14ac:dyDescent="0.25">
      <c r="A37" s="353" t="s">
        <v>8</v>
      </c>
      <c r="B37" s="235">
        <f>'UBS Carandiru'!B7</f>
        <v>656</v>
      </c>
      <c r="C37" s="152">
        <f>'UBS Carandiru'!G7</f>
        <v>670</v>
      </c>
      <c r="D37" s="174">
        <f t="shared" ref="D37:D38" si="78">C37/$B37</f>
        <v>1.0213414634146341</v>
      </c>
      <c r="E37" s="152">
        <f>'UBS Carandiru'!I7</f>
        <v>562</v>
      </c>
      <c r="F37" s="174">
        <f t="shared" ref="F37:F38" si="79">E37/$B37</f>
        <v>0.85670731707317072</v>
      </c>
      <c r="G37" s="152">
        <f>'UBS Carandiru'!K7</f>
        <v>673</v>
      </c>
      <c r="H37" s="174">
        <f t="shared" ref="H37:L38" si="80">G37/$B37</f>
        <v>1.0259146341463414</v>
      </c>
      <c r="I37" s="101">
        <f t="shared" ref="I37:I38" si="81">SUM(C37,E37,G37)</f>
        <v>1905</v>
      </c>
      <c r="J37" s="175">
        <f t="shared" ref="J37:J38" si="82">I37/($B37*3)</f>
        <v>0.96798780487804881</v>
      </c>
      <c r="K37" s="152">
        <f>'UBS Carandiru'!O7</f>
        <v>598</v>
      </c>
      <c r="L37" s="174">
        <f t="shared" si="80"/>
        <v>0.91158536585365857</v>
      </c>
      <c r="M37" s="152">
        <f>'UBS Carandiru'!Q7</f>
        <v>602</v>
      </c>
      <c r="N37" s="174">
        <f t="shared" ref="N37:N38" si="83">M37/$B37</f>
        <v>0.91768292682926833</v>
      </c>
      <c r="O37" s="152">
        <f>'UBS Carandiru'!S7</f>
        <v>650</v>
      </c>
      <c r="P37" s="174">
        <f t="shared" ref="P37:P38" si="84">O37/$B37</f>
        <v>0.99085365853658536</v>
      </c>
      <c r="Q37" s="1069"/>
      <c r="R37" s="1069"/>
      <c r="S37" s="1069"/>
      <c r="T37" s="1069"/>
      <c r="U37" s="1069"/>
      <c r="V37" s="1069"/>
      <c r="W37" s="101">
        <f t="shared" ref="W37:W38" si="85">SUM(K37,M37,O37)</f>
        <v>1850</v>
      </c>
      <c r="X37" s="175">
        <f t="shared" ref="X37:X38" si="86">W37/($B37*3)</f>
        <v>0.94004065040650409</v>
      </c>
    </row>
    <row r="38" spans="1:26" hidden="1" x14ac:dyDescent="0.25">
      <c r="A38" s="353" t="s">
        <v>9</v>
      </c>
      <c r="B38" s="238">
        <f>'UBS Carandiru'!B8</f>
        <v>2216</v>
      </c>
      <c r="C38" s="155">
        <f>'UBS Carandiru'!G8</f>
        <v>3011</v>
      </c>
      <c r="D38" s="176">
        <f t="shared" si="78"/>
        <v>1.3587545126353791</v>
      </c>
      <c r="E38" s="155">
        <f>'UBS Carandiru'!I8</f>
        <v>2226</v>
      </c>
      <c r="F38" s="176">
        <f t="shared" si="79"/>
        <v>1.0045126353790614</v>
      </c>
      <c r="G38" s="155">
        <f>'UBS Carandiru'!K8</f>
        <v>3187</v>
      </c>
      <c r="H38" s="176">
        <f t="shared" si="80"/>
        <v>1.4381768953068592</v>
      </c>
      <c r="I38" s="157">
        <f t="shared" si="81"/>
        <v>8424</v>
      </c>
      <c r="J38" s="177">
        <f t="shared" si="82"/>
        <v>1.2671480144404332</v>
      </c>
      <c r="K38" s="155">
        <f>'UBS Carandiru'!O8</f>
        <v>1413</v>
      </c>
      <c r="L38" s="176">
        <f t="shared" si="80"/>
        <v>0.6376353790613718</v>
      </c>
      <c r="M38" s="155">
        <f>'UBS Carandiru'!Q8</f>
        <v>650</v>
      </c>
      <c r="N38" s="176">
        <f t="shared" si="83"/>
        <v>0.29332129963898917</v>
      </c>
      <c r="O38" s="155">
        <f>'UBS Carandiru'!S8</f>
        <v>3545</v>
      </c>
      <c r="P38" s="176">
        <f t="shared" si="84"/>
        <v>1.5997292418772564</v>
      </c>
      <c r="Q38" s="1068"/>
      <c r="R38" s="1068"/>
      <c r="S38" s="1068"/>
      <c r="T38" s="1068"/>
      <c r="U38" s="1068"/>
      <c r="V38" s="1068"/>
      <c r="W38" s="157">
        <f t="shared" si="85"/>
        <v>5608</v>
      </c>
      <c r="X38" s="177">
        <f t="shared" si="86"/>
        <v>0.84356197352587248</v>
      </c>
    </row>
    <row r="39" spans="1:26" ht="15.75" hidden="1" x14ac:dyDescent="0.25">
      <c r="A39" s="351" t="s">
        <v>305</v>
      </c>
      <c r="B39" s="337"/>
      <c r="C39" s="337"/>
      <c r="D39" s="337"/>
      <c r="E39" s="337"/>
      <c r="F39" s="337"/>
      <c r="G39" s="337"/>
      <c r="H39" s="337"/>
      <c r="I39" s="852"/>
      <c r="J39" s="852"/>
      <c r="K39" s="337"/>
      <c r="L39" s="337"/>
      <c r="M39" s="337"/>
      <c r="N39" s="337"/>
      <c r="O39" s="337"/>
      <c r="P39" s="337"/>
      <c r="Q39" s="1036"/>
      <c r="R39" s="1036"/>
      <c r="S39" s="1036"/>
      <c r="T39" s="1036"/>
      <c r="U39" s="1036"/>
      <c r="V39" s="1036"/>
      <c r="W39" s="337"/>
      <c r="X39" s="337"/>
    </row>
    <row r="40" spans="1:26" hidden="1" x14ac:dyDescent="0.25">
      <c r="A40" s="353" t="s">
        <v>8</v>
      </c>
      <c r="B40" s="235">
        <f>'UBS Vila Maria P Gnecco'!B7</f>
        <v>464</v>
      </c>
      <c r="C40" s="152">
        <f>'UBS Vila Maria P Gnecco'!G7</f>
        <v>457</v>
      </c>
      <c r="D40" s="174">
        <f t="shared" ref="D40:D41" si="87">C40/$B40</f>
        <v>0.98491379310344829</v>
      </c>
      <c r="E40" s="152">
        <f>'UBS Vila Maria P Gnecco'!I7</f>
        <v>423</v>
      </c>
      <c r="F40" s="174">
        <f t="shared" ref="F40:F41" si="88">E40/$B40</f>
        <v>0.91163793103448276</v>
      </c>
      <c r="G40" s="152">
        <f>'UBS Vila Maria P Gnecco'!K7</f>
        <v>627</v>
      </c>
      <c r="H40" s="174">
        <f t="shared" ref="H40:L41" si="89">G40/$B40</f>
        <v>1.3512931034482758</v>
      </c>
      <c r="I40" s="101">
        <f t="shared" ref="I40:I41" si="90">SUM(C40,E40,G40)</f>
        <v>1507</v>
      </c>
      <c r="J40" s="175">
        <f t="shared" ref="J40:J41" si="91">I40/($B40*3)</f>
        <v>1.0826149425287357</v>
      </c>
      <c r="K40" s="152">
        <f>'UBS Vila Maria P Gnecco'!O7</f>
        <v>680</v>
      </c>
      <c r="L40" s="174">
        <f t="shared" si="89"/>
        <v>1.4655172413793103</v>
      </c>
      <c r="M40" s="152">
        <f>'UBS Vila Maria P Gnecco'!Q7</f>
        <v>455</v>
      </c>
      <c r="N40" s="174">
        <f t="shared" ref="N40:N41" si="92">M40/$B40</f>
        <v>0.9806034482758621</v>
      </c>
      <c r="O40" s="152">
        <f>'UBS Vila Maria P Gnecco'!S7</f>
        <v>460</v>
      </c>
      <c r="P40" s="174">
        <f t="shared" ref="P40:P41" si="93">O40/$B40</f>
        <v>0.99137931034482762</v>
      </c>
      <c r="Q40" s="1069"/>
      <c r="R40" s="1069"/>
      <c r="S40" s="1069"/>
      <c r="T40" s="1069"/>
      <c r="U40" s="1069"/>
      <c r="V40" s="1069"/>
      <c r="W40" s="101">
        <f t="shared" ref="W40:W41" si="94">SUM(K40,M40,O40)</f>
        <v>1595</v>
      </c>
      <c r="X40" s="175">
        <f t="shared" ref="X40:X41" si="95">W40/($B40*3)</f>
        <v>1.1458333333333333</v>
      </c>
    </row>
    <row r="41" spans="1:26" hidden="1" x14ac:dyDescent="0.25">
      <c r="A41" s="353" t="s">
        <v>9</v>
      </c>
      <c r="B41" s="238">
        <f>'UBS Vila Maria P Gnecco'!B8</f>
        <v>1544</v>
      </c>
      <c r="C41" s="155">
        <f>'UBS Vila Maria P Gnecco'!G8</f>
        <v>1411</v>
      </c>
      <c r="D41" s="176">
        <f t="shared" si="87"/>
        <v>0.91386010362694303</v>
      </c>
      <c r="E41" s="155">
        <f>'UBS Vila Maria P Gnecco'!I8</f>
        <v>1646</v>
      </c>
      <c r="F41" s="176">
        <f t="shared" si="88"/>
        <v>1.0660621761658031</v>
      </c>
      <c r="G41" s="155">
        <f>'UBS Vila Maria P Gnecco'!K8</f>
        <v>2198</v>
      </c>
      <c r="H41" s="176">
        <f t="shared" si="89"/>
        <v>1.4235751295336787</v>
      </c>
      <c r="I41" s="157">
        <f t="shared" si="90"/>
        <v>5255</v>
      </c>
      <c r="J41" s="177">
        <f t="shared" si="91"/>
        <v>1.1344991364421417</v>
      </c>
      <c r="K41" s="155">
        <f>'UBS Vila Maria P Gnecco'!O8</f>
        <v>1981</v>
      </c>
      <c r="L41" s="176">
        <f t="shared" si="89"/>
        <v>1.2830310880829014</v>
      </c>
      <c r="M41" s="155">
        <f>'UBS Vila Maria P Gnecco'!Q8</f>
        <v>1225</v>
      </c>
      <c r="N41" s="176">
        <f t="shared" si="92"/>
        <v>0.79339378238341973</v>
      </c>
      <c r="O41" s="155">
        <f>'UBS Vila Maria P Gnecco'!S8</f>
        <v>1035</v>
      </c>
      <c r="P41" s="176">
        <f t="shared" si="93"/>
        <v>0.67033678756476689</v>
      </c>
      <c r="Q41" s="1068"/>
      <c r="R41" s="1068"/>
      <c r="S41" s="1068"/>
      <c r="T41" s="1068"/>
      <c r="U41" s="1068"/>
      <c r="V41" s="1068"/>
      <c r="W41" s="157">
        <f t="shared" si="94"/>
        <v>4241</v>
      </c>
      <c r="X41" s="177">
        <f t="shared" si="95"/>
        <v>0.91558721934369602</v>
      </c>
    </row>
    <row r="42" spans="1:26" hidden="1" x14ac:dyDescent="0.25"/>
    <row r="43" spans="1:26" hidden="1" x14ac:dyDescent="0.25"/>
    <row r="44" spans="1:26" ht="15.75" x14ac:dyDescent="0.25">
      <c r="A44" s="1427" t="s">
        <v>216</v>
      </c>
      <c r="B44" s="1428"/>
      <c r="C44" s="1428"/>
      <c r="D44" s="1428"/>
      <c r="E44" s="1428"/>
      <c r="F44" s="1428"/>
      <c r="G44" s="1428"/>
      <c r="H44" s="1428"/>
      <c r="I44" s="1428"/>
      <c r="J44" s="1428"/>
      <c r="K44" s="1428"/>
      <c r="L44" s="1428"/>
      <c r="M44" s="1428"/>
      <c r="N44" s="1428"/>
      <c r="O44" s="1428"/>
      <c r="P44" s="1428"/>
      <c r="Q44" s="1428"/>
      <c r="R44" s="1428"/>
      <c r="S44" s="1428"/>
      <c r="T44" s="1428"/>
      <c r="U44" s="1428"/>
      <c r="V44" s="1428"/>
      <c r="W44" s="1428"/>
      <c r="X44" s="1428"/>
      <c r="Y44" s="1428"/>
      <c r="Z44" s="1428"/>
    </row>
    <row r="45" spans="1:26" ht="24.75" thickBot="1" x14ac:dyDescent="0.3">
      <c r="A45" s="359" t="s">
        <v>14</v>
      </c>
      <c r="B45" s="233" t="s">
        <v>15</v>
      </c>
      <c r="C45" s="346" t="str">
        <f>'Pque N Mundo I'!G6</f>
        <v>MAR_17</v>
      </c>
      <c r="D45" s="347" t="str">
        <f>'Pque N Mundo I'!H6</f>
        <v>%</v>
      </c>
      <c r="E45" s="346" t="str">
        <f>'Pque N Mundo I'!I6</f>
        <v>ABR_17</v>
      </c>
      <c r="F45" s="347" t="str">
        <f>'Pque N Mundo I'!J6</f>
        <v>%</v>
      </c>
      <c r="G45" s="346" t="str">
        <f>'Pque N Mundo I'!K6</f>
        <v>MAI_17</v>
      </c>
      <c r="H45" s="347" t="str">
        <f>'Pque N Mundo I'!L6</f>
        <v>%</v>
      </c>
      <c r="I45" s="149" t="str">
        <f>'Pque N Mundo I'!M6</f>
        <v>Trimestre</v>
      </c>
      <c r="J45" s="150" t="str">
        <f>'Pque N Mundo I'!N6</f>
        <v>% Trim</v>
      </c>
      <c r="K45" s="346" t="str">
        <f>'Pque N Mundo I'!O6</f>
        <v>JUN_17</v>
      </c>
      <c r="L45" s="347" t="str">
        <f>'Pque N Mundo I'!P6</f>
        <v>%</v>
      </c>
      <c r="M45" s="348" t="str">
        <f>'Pque N Mundo I'!Q6</f>
        <v>JUL_17</v>
      </c>
      <c r="N45" s="349" t="str">
        <f>'Pque N Mundo I'!R6</f>
        <v>%</v>
      </c>
      <c r="O45" s="348" t="str">
        <f>'Pque N Mundo I'!S6</f>
        <v>AGO_17</v>
      </c>
      <c r="P45" s="349" t="str">
        <f>'Pque N Mundo I'!T6</f>
        <v>%</v>
      </c>
      <c r="Q45" s="149" t="str">
        <f>'Pque N Mundo I'!AE6</f>
        <v>Trimestre</v>
      </c>
      <c r="R45" s="150" t="str">
        <f>'Pque N Mundo I'!AF6</f>
        <v>% Trim</v>
      </c>
      <c r="S45" s="14" t="s">
        <v>533</v>
      </c>
      <c r="T45" s="15" t="s">
        <v>1</v>
      </c>
      <c r="U45" s="14" t="s">
        <v>534</v>
      </c>
      <c r="V45" s="15" t="s">
        <v>1</v>
      </c>
      <c r="W45" s="14" t="s">
        <v>535</v>
      </c>
      <c r="X45" s="15" t="s">
        <v>1</v>
      </c>
      <c r="Y45" s="149" t="s">
        <v>440</v>
      </c>
      <c r="Z45" s="150" t="s">
        <v>205</v>
      </c>
    </row>
    <row r="46" spans="1:26" ht="15.75" thickTop="1" x14ac:dyDescent="0.25">
      <c r="A46" s="360" t="s">
        <v>217</v>
      </c>
      <c r="B46" s="358">
        <f>B6</f>
        <v>816</v>
      </c>
      <c r="C46" s="152">
        <f>C6</f>
        <v>991</v>
      </c>
      <c r="D46" s="174">
        <f>C46/$B46</f>
        <v>1.2144607843137254</v>
      </c>
      <c r="E46" s="152">
        <f>E6</f>
        <v>812</v>
      </c>
      <c r="F46" s="174">
        <f>E46/$B46</f>
        <v>0.99509803921568629</v>
      </c>
      <c r="G46" s="152">
        <f>G6</f>
        <v>1005</v>
      </c>
      <c r="H46" s="174">
        <f>G46/$B46</f>
        <v>1.2316176470588236</v>
      </c>
      <c r="I46" s="366">
        <f>SUM(C46,E46,G46)</f>
        <v>2808</v>
      </c>
      <c r="J46" s="175">
        <f>I46/($B46*3)</f>
        <v>1.1470588235294117</v>
      </c>
      <c r="K46" s="152">
        <f>K6</f>
        <v>916</v>
      </c>
      <c r="L46" s="174">
        <f>K46/$B46</f>
        <v>1.1225490196078431</v>
      </c>
      <c r="M46" s="152">
        <f>M6</f>
        <v>778</v>
      </c>
      <c r="N46" s="174">
        <f>M46/$B46</f>
        <v>0.95343137254901966</v>
      </c>
      <c r="O46" s="152">
        <f>O6</f>
        <v>729</v>
      </c>
      <c r="P46" s="174">
        <f>O46/$B46</f>
        <v>0.89338235294117652</v>
      </c>
      <c r="Q46" s="366">
        <f t="shared" ref="Q46:Q57" si="96">SUM(K46,M46,O46)</f>
        <v>2423</v>
      </c>
      <c r="R46" s="175">
        <f t="shared" ref="R46:R58" si="97">Q46/($B46*3)</f>
        <v>0.98978758169934644</v>
      </c>
      <c r="S46" s="152">
        <f>S6</f>
        <v>0</v>
      </c>
      <c r="T46" s="174">
        <f>S46/$B46</f>
        <v>0</v>
      </c>
      <c r="U46" s="1075"/>
      <c r="V46" s="174">
        <f>U46/$B46</f>
        <v>0</v>
      </c>
      <c r="W46" s="1075"/>
      <c r="X46" s="174">
        <f>W46/$B46</f>
        <v>0</v>
      </c>
      <c r="Y46" s="101">
        <f>SUM(S46,U46,W46)</f>
        <v>0</v>
      </c>
      <c r="Z46" s="175">
        <f t="shared" ref="Z46" si="98">Y46/($B46*3)</f>
        <v>0</v>
      </c>
    </row>
    <row r="47" spans="1:26" x14ac:dyDescent="0.25">
      <c r="A47" s="360" t="s">
        <v>227</v>
      </c>
      <c r="B47" s="358">
        <f>B11</f>
        <v>192</v>
      </c>
      <c r="C47" s="152">
        <f>C11</f>
        <v>267</v>
      </c>
      <c r="D47" s="174">
        <f t="shared" ref="D47:D58" si="99">C47/$B47</f>
        <v>1.390625</v>
      </c>
      <c r="E47" s="152">
        <f>E11</f>
        <v>277</v>
      </c>
      <c r="F47" s="174">
        <f t="shared" ref="F47:F58" si="100">E47/$B47</f>
        <v>1.4427083333333333</v>
      </c>
      <c r="G47" s="152">
        <f>G11</f>
        <v>336</v>
      </c>
      <c r="H47" s="174">
        <f t="shared" ref="H47:H58" si="101">G47/$B47</f>
        <v>1.75</v>
      </c>
      <c r="I47" s="366">
        <f t="shared" ref="I47:I57" si="102">SUM(C47,E47,G47)</f>
        <v>880</v>
      </c>
      <c r="J47" s="175">
        <f t="shared" ref="J47:J57" si="103">I47/($B47*3)</f>
        <v>1.5277777777777777</v>
      </c>
      <c r="K47" s="152">
        <f>K11</f>
        <v>259</v>
      </c>
      <c r="L47" s="174">
        <f t="shared" ref="L47:L58" si="104">K47/$B47</f>
        <v>1.3489583333333333</v>
      </c>
      <c r="M47" s="152">
        <f>M11</f>
        <v>154</v>
      </c>
      <c r="N47" s="174">
        <f t="shared" ref="N47:N58" si="105">M47/$B47</f>
        <v>0.80208333333333337</v>
      </c>
      <c r="O47" s="152">
        <f>O11</f>
        <v>302</v>
      </c>
      <c r="P47" s="174">
        <f t="shared" ref="P47:P58" si="106">O47/$B47</f>
        <v>1.5729166666666667</v>
      </c>
      <c r="Q47" s="366">
        <f t="shared" si="96"/>
        <v>715</v>
      </c>
      <c r="R47" s="175">
        <f t="shared" si="97"/>
        <v>1.2413194444444444</v>
      </c>
      <c r="S47" s="152">
        <f>S11</f>
        <v>0</v>
      </c>
      <c r="T47" s="174">
        <f t="shared" ref="T47:T57" si="107">S47/$B47</f>
        <v>0</v>
      </c>
      <c r="U47" s="1075"/>
      <c r="V47" s="174">
        <f t="shared" ref="V47:V57" si="108">U47/$B47</f>
        <v>0</v>
      </c>
      <c r="W47" s="1075"/>
      <c r="X47" s="174">
        <f t="shared" ref="X47:X57" si="109">W47/$B47</f>
        <v>0</v>
      </c>
      <c r="Y47" s="101">
        <f t="shared" ref="Y47:Y57" si="110">SUM(S47,U47,W47)</f>
        <v>0</v>
      </c>
      <c r="Z47" s="175">
        <f t="shared" ref="Z47:Z57" si="111">Y47/($B47*3)</f>
        <v>0</v>
      </c>
    </row>
    <row r="48" spans="1:26" x14ac:dyDescent="0.25">
      <c r="A48" s="360" t="s">
        <v>228</v>
      </c>
      <c r="B48" s="358">
        <f>B9</f>
        <v>384</v>
      </c>
      <c r="C48" s="152">
        <f>C9</f>
        <v>435</v>
      </c>
      <c r="D48" s="174">
        <f t="shared" ref="D48" si="112">C48/$B48</f>
        <v>1.1328125</v>
      </c>
      <c r="E48" s="152">
        <f>E9</f>
        <v>480</v>
      </c>
      <c r="F48" s="174">
        <f t="shared" ref="F48" si="113">E48/$B48</f>
        <v>1.25</v>
      </c>
      <c r="G48" s="152">
        <f>G9</f>
        <v>521</v>
      </c>
      <c r="H48" s="174">
        <f t="shared" ref="H48" si="114">G48/$B48</f>
        <v>1.3567708333333333</v>
      </c>
      <c r="I48" s="366">
        <f t="shared" si="102"/>
        <v>1436</v>
      </c>
      <c r="J48" s="175">
        <f t="shared" si="103"/>
        <v>1.2465277777777777</v>
      </c>
      <c r="K48" s="152">
        <f>K9</f>
        <v>450</v>
      </c>
      <c r="L48" s="174">
        <f t="shared" ref="L48" si="115">K48/$B48</f>
        <v>1.171875</v>
      </c>
      <c r="M48" s="152">
        <f>M9</f>
        <v>334</v>
      </c>
      <c r="N48" s="174">
        <f t="shared" ref="N48" si="116">M48/$B48</f>
        <v>0.86979166666666663</v>
      </c>
      <c r="O48" s="152">
        <f>O9</f>
        <v>472</v>
      </c>
      <c r="P48" s="174">
        <f t="shared" ref="P48" si="117">O48/$B48</f>
        <v>1.2291666666666667</v>
      </c>
      <c r="Q48" s="366">
        <f t="shared" si="96"/>
        <v>1256</v>
      </c>
      <c r="R48" s="175">
        <f t="shared" si="97"/>
        <v>1.0902777777777777</v>
      </c>
      <c r="S48" s="152">
        <f>S9</f>
        <v>0</v>
      </c>
      <c r="T48" s="174">
        <f t="shared" si="107"/>
        <v>0</v>
      </c>
      <c r="U48" s="1075"/>
      <c r="V48" s="174">
        <f t="shared" si="108"/>
        <v>0</v>
      </c>
      <c r="W48" s="1075"/>
      <c r="X48" s="174">
        <f t="shared" si="109"/>
        <v>0</v>
      </c>
      <c r="Y48" s="101">
        <f t="shared" si="110"/>
        <v>0</v>
      </c>
      <c r="Z48" s="175">
        <f t="shared" si="111"/>
        <v>0</v>
      </c>
    </row>
    <row r="49" spans="1:26" x14ac:dyDescent="0.25">
      <c r="A49" s="360" t="s">
        <v>218</v>
      </c>
      <c r="B49" s="358">
        <f>B14</f>
        <v>714</v>
      </c>
      <c r="C49" s="152">
        <f>C14</f>
        <v>633</v>
      </c>
      <c r="D49" s="174">
        <f t="shared" si="99"/>
        <v>0.88655462184873945</v>
      </c>
      <c r="E49" s="152">
        <f>E14</f>
        <v>500</v>
      </c>
      <c r="F49" s="174">
        <f t="shared" si="100"/>
        <v>0.70028011204481788</v>
      </c>
      <c r="G49" s="152">
        <f>G14</f>
        <v>642</v>
      </c>
      <c r="H49" s="174">
        <f t="shared" si="101"/>
        <v>0.89915966386554624</v>
      </c>
      <c r="I49" s="366">
        <f t="shared" si="102"/>
        <v>1775</v>
      </c>
      <c r="J49" s="175">
        <f t="shared" si="103"/>
        <v>0.8286647992530346</v>
      </c>
      <c r="K49" s="152">
        <f>K14</f>
        <v>540</v>
      </c>
      <c r="L49" s="174">
        <f t="shared" si="104"/>
        <v>0.75630252100840334</v>
      </c>
      <c r="M49" s="152">
        <f>M14</f>
        <v>635</v>
      </c>
      <c r="N49" s="174">
        <f t="shared" si="105"/>
        <v>0.88935574229691872</v>
      </c>
      <c r="O49" s="152">
        <f>O14</f>
        <v>691</v>
      </c>
      <c r="P49" s="174">
        <f t="shared" si="106"/>
        <v>0.96778711484593838</v>
      </c>
      <c r="Q49" s="366">
        <f t="shared" si="96"/>
        <v>1866</v>
      </c>
      <c r="R49" s="175">
        <f t="shared" si="97"/>
        <v>0.87114845938375352</v>
      </c>
      <c r="S49" s="152">
        <f>S14</f>
        <v>0</v>
      </c>
      <c r="T49" s="174">
        <f t="shared" si="107"/>
        <v>0</v>
      </c>
      <c r="U49" s="1075"/>
      <c r="V49" s="174">
        <f t="shared" si="108"/>
        <v>0</v>
      </c>
      <c r="W49" s="1075"/>
      <c r="X49" s="174">
        <f t="shared" si="109"/>
        <v>0</v>
      </c>
      <c r="Y49" s="101">
        <f t="shared" si="110"/>
        <v>0</v>
      </c>
      <c r="Z49" s="175">
        <f t="shared" si="111"/>
        <v>0</v>
      </c>
    </row>
    <row r="50" spans="1:26" x14ac:dyDescent="0.25">
      <c r="A50" s="360" t="s">
        <v>219</v>
      </c>
      <c r="B50" s="358">
        <f>B18</f>
        <v>544</v>
      </c>
      <c r="C50" s="152">
        <f>C18</f>
        <v>507</v>
      </c>
      <c r="D50" s="174">
        <f t="shared" si="99"/>
        <v>0.93198529411764708</v>
      </c>
      <c r="E50" s="152">
        <f>E18</f>
        <v>437</v>
      </c>
      <c r="F50" s="174">
        <f t="shared" si="100"/>
        <v>0.8033088235294118</v>
      </c>
      <c r="G50" s="152">
        <f>G18</f>
        <v>534</v>
      </c>
      <c r="H50" s="174">
        <f t="shared" si="101"/>
        <v>0.98161764705882348</v>
      </c>
      <c r="I50" s="366">
        <f t="shared" si="102"/>
        <v>1478</v>
      </c>
      <c r="J50" s="175">
        <f t="shared" si="103"/>
        <v>0.90563725490196079</v>
      </c>
      <c r="K50" s="152">
        <f>K18</f>
        <v>498</v>
      </c>
      <c r="L50" s="174">
        <f t="shared" si="104"/>
        <v>0.9154411764705882</v>
      </c>
      <c r="M50" s="152">
        <f>M18</f>
        <v>502</v>
      </c>
      <c r="N50" s="174">
        <f t="shared" si="105"/>
        <v>0.92279411764705888</v>
      </c>
      <c r="O50" s="152">
        <f>O18</f>
        <v>635</v>
      </c>
      <c r="P50" s="174">
        <f t="shared" si="106"/>
        <v>1.1672794117647058</v>
      </c>
      <c r="Q50" s="366">
        <f t="shared" si="96"/>
        <v>1635</v>
      </c>
      <c r="R50" s="175">
        <f t="shared" si="97"/>
        <v>1.0018382352941178</v>
      </c>
      <c r="S50" s="152">
        <f>S18</f>
        <v>0</v>
      </c>
      <c r="T50" s="174">
        <f t="shared" si="107"/>
        <v>0</v>
      </c>
      <c r="U50" s="1075"/>
      <c r="V50" s="174">
        <f t="shared" si="108"/>
        <v>0</v>
      </c>
      <c r="W50" s="1075"/>
      <c r="X50" s="174">
        <f t="shared" si="109"/>
        <v>0</v>
      </c>
      <c r="Y50" s="101">
        <f t="shared" si="110"/>
        <v>0</v>
      </c>
      <c r="Z50" s="175">
        <f t="shared" si="111"/>
        <v>0</v>
      </c>
    </row>
    <row r="51" spans="1:26" x14ac:dyDescent="0.25">
      <c r="A51" s="360" t="s">
        <v>220</v>
      </c>
      <c r="B51" s="358">
        <f>B21</f>
        <v>528</v>
      </c>
      <c r="C51" s="152">
        <f>C21</f>
        <v>600</v>
      </c>
      <c r="D51" s="174">
        <f t="shared" si="99"/>
        <v>1.1363636363636365</v>
      </c>
      <c r="E51" s="152">
        <f>E21</f>
        <v>628</v>
      </c>
      <c r="F51" s="174">
        <f t="shared" si="100"/>
        <v>1.1893939393939394</v>
      </c>
      <c r="G51" s="152">
        <f>G21</f>
        <v>961</v>
      </c>
      <c r="H51" s="174">
        <f t="shared" si="101"/>
        <v>1.8200757575757576</v>
      </c>
      <c r="I51" s="366">
        <f t="shared" si="102"/>
        <v>2189</v>
      </c>
      <c r="J51" s="175">
        <f t="shared" si="103"/>
        <v>1.3819444444444444</v>
      </c>
      <c r="K51" s="152">
        <f>K21</f>
        <v>787</v>
      </c>
      <c r="L51" s="174">
        <f t="shared" si="104"/>
        <v>1.490530303030303</v>
      </c>
      <c r="M51" s="152">
        <f>M21</f>
        <v>408</v>
      </c>
      <c r="N51" s="174">
        <f t="shared" si="105"/>
        <v>0.77272727272727271</v>
      </c>
      <c r="O51" s="152">
        <f>O21</f>
        <v>939</v>
      </c>
      <c r="P51" s="174">
        <f t="shared" si="106"/>
        <v>1.7784090909090908</v>
      </c>
      <c r="Q51" s="366">
        <f t="shared" si="96"/>
        <v>2134</v>
      </c>
      <c r="R51" s="175">
        <f t="shared" si="97"/>
        <v>1.3472222222222223</v>
      </c>
      <c r="S51" s="152">
        <f>S21</f>
        <v>0</v>
      </c>
      <c r="T51" s="174">
        <f t="shared" si="107"/>
        <v>0</v>
      </c>
      <c r="U51" s="1075"/>
      <c r="V51" s="174">
        <f t="shared" si="108"/>
        <v>0</v>
      </c>
      <c r="W51" s="1075"/>
      <c r="X51" s="174">
        <f t="shared" si="109"/>
        <v>0</v>
      </c>
      <c r="Y51" s="101">
        <f t="shared" si="110"/>
        <v>0</v>
      </c>
      <c r="Z51" s="175">
        <f t="shared" si="111"/>
        <v>0</v>
      </c>
    </row>
    <row r="52" spans="1:26" x14ac:dyDescent="0.25">
      <c r="A52" s="360" t="s">
        <v>221</v>
      </c>
      <c r="B52" s="358">
        <f>B24</f>
        <v>384</v>
      </c>
      <c r="C52" s="152">
        <f>C24</f>
        <v>489</v>
      </c>
      <c r="D52" s="174">
        <f t="shared" si="99"/>
        <v>1.2734375</v>
      </c>
      <c r="E52" s="152">
        <f>E24</f>
        <v>357</v>
      </c>
      <c r="F52" s="174">
        <f t="shared" si="100"/>
        <v>0.9296875</v>
      </c>
      <c r="G52" s="152">
        <f>G24</f>
        <v>424</v>
      </c>
      <c r="H52" s="174">
        <f t="shared" si="101"/>
        <v>1.1041666666666667</v>
      </c>
      <c r="I52" s="366">
        <f t="shared" si="102"/>
        <v>1270</v>
      </c>
      <c r="J52" s="175">
        <f t="shared" si="103"/>
        <v>1.1024305555555556</v>
      </c>
      <c r="K52" s="152">
        <f>K24</f>
        <v>436</v>
      </c>
      <c r="L52" s="174">
        <f t="shared" si="104"/>
        <v>1.1354166666666667</v>
      </c>
      <c r="M52" s="152">
        <f>M24</f>
        <v>501</v>
      </c>
      <c r="N52" s="174">
        <f t="shared" si="105"/>
        <v>1.3046875</v>
      </c>
      <c r="O52" s="152">
        <f>O24</f>
        <v>562</v>
      </c>
      <c r="P52" s="174">
        <f t="shared" si="106"/>
        <v>1.4635416666666667</v>
      </c>
      <c r="Q52" s="366">
        <f t="shared" si="96"/>
        <v>1499</v>
      </c>
      <c r="R52" s="175">
        <f t="shared" si="97"/>
        <v>1.3012152777777777</v>
      </c>
      <c r="S52" s="152">
        <f>S24</f>
        <v>0</v>
      </c>
      <c r="T52" s="174">
        <f t="shared" si="107"/>
        <v>0</v>
      </c>
      <c r="U52" s="1075"/>
      <c r="V52" s="174">
        <f t="shared" si="108"/>
        <v>0</v>
      </c>
      <c r="W52" s="1075"/>
      <c r="X52" s="174">
        <f t="shared" si="109"/>
        <v>0</v>
      </c>
      <c r="Y52" s="101">
        <f t="shared" si="110"/>
        <v>0</v>
      </c>
      <c r="Z52" s="175">
        <f t="shared" si="111"/>
        <v>0</v>
      </c>
    </row>
    <row r="53" spans="1:26" x14ac:dyDescent="0.25">
      <c r="A53" s="360" t="s">
        <v>222</v>
      </c>
      <c r="B53" s="358">
        <f>B28</f>
        <v>656</v>
      </c>
      <c r="C53" s="152">
        <f>C28</f>
        <v>728</v>
      </c>
      <c r="D53" s="174">
        <f t="shared" si="99"/>
        <v>1.1097560975609757</v>
      </c>
      <c r="E53" s="152">
        <f>E28</f>
        <v>535</v>
      </c>
      <c r="F53" s="174">
        <f t="shared" si="100"/>
        <v>0.81554878048780488</v>
      </c>
      <c r="G53" s="152">
        <f>G28</f>
        <v>709</v>
      </c>
      <c r="H53" s="174">
        <f t="shared" si="101"/>
        <v>1.0807926829268293</v>
      </c>
      <c r="I53" s="366">
        <f t="shared" si="102"/>
        <v>1972</v>
      </c>
      <c r="J53" s="175">
        <f t="shared" si="103"/>
        <v>1.0020325203252032</v>
      </c>
      <c r="K53" s="152">
        <f>K28</f>
        <v>710</v>
      </c>
      <c r="L53" s="174">
        <f t="shared" si="104"/>
        <v>1.0823170731707317</v>
      </c>
      <c r="M53" s="152">
        <f>M28</f>
        <v>544</v>
      </c>
      <c r="N53" s="174">
        <f t="shared" si="105"/>
        <v>0.82926829268292679</v>
      </c>
      <c r="O53" s="152">
        <f>O28</f>
        <v>786</v>
      </c>
      <c r="P53" s="174">
        <f t="shared" si="106"/>
        <v>1.1981707317073171</v>
      </c>
      <c r="Q53" s="366">
        <f t="shared" si="96"/>
        <v>2040</v>
      </c>
      <c r="R53" s="175">
        <f t="shared" si="97"/>
        <v>1.0365853658536586</v>
      </c>
      <c r="S53" s="152">
        <f>S28</f>
        <v>0</v>
      </c>
      <c r="T53" s="174">
        <f t="shared" si="107"/>
        <v>0</v>
      </c>
      <c r="U53" s="1075"/>
      <c r="V53" s="174">
        <f t="shared" si="108"/>
        <v>0</v>
      </c>
      <c r="W53" s="1075"/>
      <c r="X53" s="174">
        <f t="shared" si="109"/>
        <v>0</v>
      </c>
      <c r="Y53" s="101">
        <f t="shared" si="110"/>
        <v>0</v>
      </c>
      <c r="Z53" s="175">
        <f t="shared" si="111"/>
        <v>0</v>
      </c>
    </row>
    <row r="54" spans="1:26" x14ac:dyDescent="0.25">
      <c r="A54" s="360" t="s">
        <v>223</v>
      </c>
      <c r="B54" s="358">
        <f>B31</f>
        <v>464</v>
      </c>
      <c r="C54" s="152">
        <f>C31</f>
        <v>565</v>
      </c>
      <c r="D54" s="174">
        <f t="shared" si="99"/>
        <v>1.2176724137931034</v>
      </c>
      <c r="E54" s="152">
        <f>E31</f>
        <v>495</v>
      </c>
      <c r="F54" s="174">
        <f t="shared" si="100"/>
        <v>1.0668103448275863</v>
      </c>
      <c r="G54" s="152">
        <f>G31</f>
        <v>507</v>
      </c>
      <c r="H54" s="174">
        <f t="shared" si="101"/>
        <v>1.0926724137931034</v>
      </c>
      <c r="I54" s="366">
        <f t="shared" si="102"/>
        <v>1567</v>
      </c>
      <c r="J54" s="175">
        <f t="shared" si="103"/>
        <v>1.1257183908045978</v>
      </c>
      <c r="K54" s="152">
        <f>K31</f>
        <v>215</v>
      </c>
      <c r="L54" s="174">
        <f t="shared" si="104"/>
        <v>0.46336206896551724</v>
      </c>
      <c r="M54" s="152">
        <f>M31</f>
        <v>232</v>
      </c>
      <c r="N54" s="174">
        <f t="shared" si="105"/>
        <v>0.5</v>
      </c>
      <c r="O54" s="152">
        <f>O31</f>
        <v>514</v>
      </c>
      <c r="P54" s="174">
        <f t="shared" si="106"/>
        <v>1.1077586206896552</v>
      </c>
      <c r="Q54" s="366">
        <f t="shared" si="96"/>
        <v>961</v>
      </c>
      <c r="R54" s="175">
        <f t="shared" si="97"/>
        <v>0.69037356321839083</v>
      </c>
      <c r="S54" s="152">
        <f>S31</f>
        <v>0</v>
      </c>
      <c r="T54" s="174">
        <f t="shared" si="107"/>
        <v>0</v>
      </c>
      <c r="U54" s="1075"/>
      <c r="V54" s="174">
        <f t="shared" si="108"/>
        <v>0</v>
      </c>
      <c r="W54" s="1075"/>
      <c r="X54" s="174">
        <f t="shared" si="109"/>
        <v>0</v>
      </c>
      <c r="Y54" s="101">
        <f t="shared" si="110"/>
        <v>0</v>
      </c>
      <c r="Z54" s="175">
        <f t="shared" si="111"/>
        <v>0</v>
      </c>
    </row>
    <row r="55" spans="1:26" x14ac:dyDescent="0.25">
      <c r="A55" s="360" t="s">
        <v>224</v>
      </c>
      <c r="B55" s="358">
        <f>B34</f>
        <v>544</v>
      </c>
      <c r="C55" s="152">
        <f>C34</f>
        <v>545</v>
      </c>
      <c r="D55" s="174">
        <f t="shared" si="99"/>
        <v>1.0018382352941178</v>
      </c>
      <c r="E55" s="152">
        <f>E34</f>
        <v>522</v>
      </c>
      <c r="F55" s="174">
        <f t="shared" si="100"/>
        <v>0.9595588235294118</v>
      </c>
      <c r="G55" s="152">
        <f>G34</f>
        <v>621</v>
      </c>
      <c r="H55" s="174">
        <f t="shared" si="101"/>
        <v>1.1415441176470589</v>
      </c>
      <c r="I55" s="366">
        <f t="shared" si="102"/>
        <v>1688</v>
      </c>
      <c r="J55" s="175">
        <f t="shared" si="103"/>
        <v>1.0343137254901962</v>
      </c>
      <c r="K55" s="152">
        <f>K34</f>
        <v>500</v>
      </c>
      <c r="L55" s="174">
        <f t="shared" si="104"/>
        <v>0.91911764705882348</v>
      </c>
      <c r="M55" s="152">
        <f>M34</f>
        <v>494</v>
      </c>
      <c r="N55" s="174">
        <f t="shared" si="105"/>
        <v>0.90808823529411764</v>
      </c>
      <c r="O55" s="152">
        <f>O34</f>
        <v>365</v>
      </c>
      <c r="P55" s="174">
        <f t="shared" si="106"/>
        <v>0.67095588235294112</v>
      </c>
      <c r="Q55" s="366">
        <f t="shared" si="96"/>
        <v>1359</v>
      </c>
      <c r="R55" s="175">
        <f t="shared" si="97"/>
        <v>0.83272058823529416</v>
      </c>
      <c r="S55" s="152">
        <f>S34</f>
        <v>0</v>
      </c>
      <c r="T55" s="174">
        <f t="shared" si="107"/>
        <v>0</v>
      </c>
      <c r="U55" s="1075"/>
      <c r="V55" s="174">
        <f t="shared" si="108"/>
        <v>0</v>
      </c>
      <c r="W55" s="1075"/>
      <c r="X55" s="174">
        <f t="shared" si="109"/>
        <v>0</v>
      </c>
      <c r="Y55" s="101">
        <f t="shared" si="110"/>
        <v>0</v>
      </c>
      <c r="Z55" s="175">
        <f t="shared" si="111"/>
        <v>0</v>
      </c>
    </row>
    <row r="56" spans="1:26" x14ac:dyDescent="0.25">
      <c r="A56" s="360" t="s">
        <v>225</v>
      </c>
      <c r="B56" s="358">
        <f>B37</f>
        <v>656</v>
      </c>
      <c r="C56" s="152">
        <f>C37</f>
        <v>670</v>
      </c>
      <c r="D56" s="174">
        <f t="shared" si="99"/>
        <v>1.0213414634146341</v>
      </c>
      <c r="E56" s="152">
        <f>E37</f>
        <v>562</v>
      </c>
      <c r="F56" s="174">
        <f t="shared" si="100"/>
        <v>0.85670731707317072</v>
      </c>
      <c r="G56" s="152">
        <f>G37</f>
        <v>673</v>
      </c>
      <c r="H56" s="174">
        <f t="shared" si="101"/>
        <v>1.0259146341463414</v>
      </c>
      <c r="I56" s="366">
        <f t="shared" si="102"/>
        <v>1905</v>
      </c>
      <c r="J56" s="175">
        <f t="shared" si="103"/>
        <v>0.96798780487804881</v>
      </c>
      <c r="K56" s="152">
        <f>K37</f>
        <v>598</v>
      </c>
      <c r="L56" s="174">
        <f t="shared" si="104"/>
        <v>0.91158536585365857</v>
      </c>
      <c r="M56" s="152">
        <f>M37</f>
        <v>602</v>
      </c>
      <c r="N56" s="174">
        <f t="shared" si="105"/>
        <v>0.91768292682926833</v>
      </c>
      <c r="O56" s="152">
        <f>O37</f>
        <v>650</v>
      </c>
      <c r="P56" s="174">
        <f t="shared" si="106"/>
        <v>0.99085365853658536</v>
      </c>
      <c r="Q56" s="366">
        <f t="shared" si="96"/>
        <v>1850</v>
      </c>
      <c r="R56" s="175">
        <f t="shared" si="97"/>
        <v>0.94004065040650409</v>
      </c>
      <c r="S56" s="152">
        <f>S37</f>
        <v>0</v>
      </c>
      <c r="T56" s="174">
        <f t="shared" si="107"/>
        <v>0</v>
      </c>
      <c r="U56" s="1075"/>
      <c r="V56" s="174">
        <f t="shared" si="108"/>
        <v>0</v>
      </c>
      <c r="W56" s="1075"/>
      <c r="X56" s="174">
        <f t="shared" si="109"/>
        <v>0</v>
      </c>
      <c r="Y56" s="101">
        <f t="shared" si="110"/>
        <v>0</v>
      </c>
      <c r="Z56" s="175">
        <f t="shared" si="111"/>
        <v>0</v>
      </c>
    </row>
    <row r="57" spans="1:26" ht="15.75" thickBot="1" x14ac:dyDescent="0.3">
      <c r="A57" s="1142" t="s">
        <v>226</v>
      </c>
      <c r="B57" s="361">
        <f>B40</f>
        <v>464</v>
      </c>
      <c r="C57" s="333">
        <f>C40</f>
        <v>457</v>
      </c>
      <c r="D57" s="335">
        <f t="shared" si="99"/>
        <v>0.98491379310344829</v>
      </c>
      <c r="E57" s="333">
        <f>E40</f>
        <v>423</v>
      </c>
      <c r="F57" s="335">
        <f t="shared" si="100"/>
        <v>0.91163793103448276</v>
      </c>
      <c r="G57" s="333">
        <f>G40</f>
        <v>627</v>
      </c>
      <c r="H57" s="335">
        <f t="shared" si="101"/>
        <v>1.3512931034482758</v>
      </c>
      <c r="I57" s="367">
        <f t="shared" si="102"/>
        <v>1507</v>
      </c>
      <c r="J57" s="850">
        <f t="shared" si="103"/>
        <v>1.0826149425287357</v>
      </c>
      <c r="K57" s="333">
        <f>K40</f>
        <v>680</v>
      </c>
      <c r="L57" s="335">
        <f t="shared" si="104"/>
        <v>1.4655172413793103</v>
      </c>
      <c r="M57" s="333">
        <f>M40</f>
        <v>455</v>
      </c>
      <c r="N57" s="335">
        <f t="shared" si="105"/>
        <v>0.9806034482758621</v>
      </c>
      <c r="O57" s="333">
        <f>O40</f>
        <v>460</v>
      </c>
      <c r="P57" s="335">
        <f t="shared" si="106"/>
        <v>0.99137931034482762</v>
      </c>
      <c r="Q57" s="367">
        <f t="shared" si="96"/>
        <v>1595</v>
      </c>
      <c r="R57" s="331">
        <f t="shared" si="97"/>
        <v>1.1458333333333333</v>
      </c>
      <c r="S57" s="1193">
        <f>S40</f>
        <v>0</v>
      </c>
      <c r="T57" s="174">
        <f t="shared" si="107"/>
        <v>0</v>
      </c>
      <c r="U57" s="1075"/>
      <c r="V57" s="174">
        <f t="shared" si="108"/>
        <v>0</v>
      </c>
      <c r="W57" s="1075"/>
      <c r="X57" s="174">
        <f t="shared" si="109"/>
        <v>0</v>
      </c>
      <c r="Y57" s="1031">
        <f t="shared" si="110"/>
        <v>0</v>
      </c>
      <c r="Z57" s="1033">
        <f t="shared" si="111"/>
        <v>0</v>
      </c>
    </row>
    <row r="58" spans="1:26" ht="15.75" thickBot="1" x14ac:dyDescent="0.3">
      <c r="A58" s="1143" t="s">
        <v>229</v>
      </c>
      <c r="B58" s="371">
        <f>SUM(B46:B57)</f>
        <v>6346</v>
      </c>
      <c r="C58" s="364">
        <f>SUM(C46:C57)</f>
        <v>6887</v>
      </c>
      <c r="D58" s="362">
        <f t="shared" si="99"/>
        <v>1.085250551528522</v>
      </c>
      <c r="E58" s="364">
        <f>SUM(E46:E57)</f>
        <v>6028</v>
      </c>
      <c r="F58" s="362">
        <f t="shared" si="100"/>
        <v>0.94988969429561931</v>
      </c>
      <c r="G58" s="364">
        <f>SUM(G46:G57)</f>
        <v>7560</v>
      </c>
      <c r="H58" s="362">
        <f t="shared" si="101"/>
        <v>1.1913016073116924</v>
      </c>
      <c r="I58" s="365">
        <f>SUM(I46:I57)</f>
        <v>20475</v>
      </c>
      <c r="J58" s="363">
        <f>I58/($B58*3)</f>
        <v>1.0754806177119445</v>
      </c>
      <c r="K58" s="364">
        <f>SUM(K46:K57)</f>
        <v>6589</v>
      </c>
      <c r="L58" s="362">
        <f t="shared" si="104"/>
        <v>1.0382918373778758</v>
      </c>
      <c r="M58" s="364">
        <f>SUM(M46:M57)</f>
        <v>5639</v>
      </c>
      <c r="N58" s="362">
        <f t="shared" si="105"/>
        <v>0.88859123857548061</v>
      </c>
      <c r="O58" s="364">
        <f>SUM(O46:O57)</f>
        <v>7105</v>
      </c>
      <c r="P58" s="362">
        <f t="shared" si="106"/>
        <v>1.1196028994642295</v>
      </c>
      <c r="Q58" s="365">
        <f>SUM(Q46:Q57)</f>
        <v>19333</v>
      </c>
      <c r="R58" s="363">
        <f t="shared" si="97"/>
        <v>1.0154953251391954</v>
      </c>
      <c r="S58" s="364">
        <f>SUM(S46:S57)</f>
        <v>0</v>
      </c>
      <c r="T58" s="362">
        <f t="shared" ref="T58" si="118">S58/$B58</f>
        <v>0</v>
      </c>
      <c r="U58" s="364">
        <f>SUM(U46:U57)</f>
        <v>0</v>
      </c>
      <c r="V58" s="362">
        <f t="shared" ref="V58" si="119">U58/$B58</f>
        <v>0</v>
      </c>
      <c r="W58" s="364">
        <f>SUM(W46:W57)</f>
        <v>0</v>
      </c>
      <c r="X58" s="362">
        <f t="shared" ref="X58" si="120">W58/$B58</f>
        <v>0</v>
      </c>
      <c r="Y58" s="365">
        <f>SUM(Y46:Y57)</f>
        <v>0</v>
      </c>
      <c r="Z58" s="363">
        <f>Y58/($B58*3)</f>
        <v>0</v>
      </c>
    </row>
    <row r="61" spans="1:26" ht="15.75" x14ac:dyDescent="0.25">
      <c r="A61" s="1466" t="s">
        <v>230</v>
      </c>
      <c r="B61" s="1467"/>
      <c r="C61" s="1467"/>
      <c r="D61" s="1467"/>
      <c r="E61" s="1467"/>
      <c r="F61" s="1467"/>
      <c r="G61" s="1467"/>
      <c r="H61" s="1467"/>
      <c r="I61" s="1467"/>
      <c r="J61" s="1467"/>
      <c r="K61" s="1467"/>
      <c r="L61" s="1467"/>
      <c r="M61" s="1467"/>
      <c r="N61" s="1467"/>
      <c r="O61" s="1467"/>
      <c r="P61" s="1467"/>
      <c r="Q61" s="1467"/>
      <c r="R61" s="1467"/>
      <c r="S61" s="1467"/>
      <c r="T61" s="1467"/>
      <c r="U61" s="1467"/>
      <c r="V61" s="1467"/>
      <c r="W61" s="1467"/>
      <c r="X61" s="1467"/>
      <c r="Y61" s="1467"/>
      <c r="Z61" s="1467"/>
    </row>
    <row r="62" spans="1:26" ht="24.75" thickBot="1" x14ac:dyDescent="0.3">
      <c r="A62" s="359" t="s">
        <v>14</v>
      </c>
      <c r="B62" s="233" t="s">
        <v>15</v>
      </c>
      <c r="C62" s="346" t="str">
        <f>'Pque N Mundo I'!G6</f>
        <v>MAR_17</v>
      </c>
      <c r="D62" s="347" t="str">
        <f>'Pque N Mundo I'!H6</f>
        <v>%</v>
      </c>
      <c r="E62" s="346" t="str">
        <f>'Pque N Mundo I'!I6</f>
        <v>ABR_17</v>
      </c>
      <c r="F62" s="347" t="str">
        <f>'Pque N Mundo I'!J6</f>
        <v>%</v>
      </c>
      <c r="G62" s="346" t="str">
        <f>'Pque N Mundo I'!K6</f>
        <v>MAI_17</v>
      </c>
      <c r="H62" s="347" t="str">
        <f>'Pque N Mundo I'!L6</f>
        <v>%</v>
      </c>
      <c r="I62" s="149" t="str">
        <f>'Pque N Mundo I'!M6</f>
        <v>Trimestre</v>
      </c>
      <c r="J62" s="150" t="str">
        <f>'Pque N Mundo I'!N6</f>
        <v>% Trim</v>
      </c>
      <c r="K62" s="346" t="str">
        <f>'Pque N Mundo I'!O6</f>
        <v>JUN_17</v>
      </c>
      <c r="L62" s="347" t="str">
        <f>'Pque N Mundo I'!P6</f>
        <v>%</v>
      </c>
      <c r="M62" s="348" t="str">
        <f>'Pque N Mundo I'!Q6</f>
        <v>JUL_17</v>
      </c>
      <c r="N62" s="349" t="str">
        <f>'Pque N Mundo I'!R6</f>
        <v>%</v>
      </c>
      <c r="O62" s="348" t="str">
        <f>'Pque N Mundo I'!S6</f>
        <v>AGO_17</v>
      </c>
      <c r="P62" s="349" t="str">
        <f>'Pque N Mundo I'!T6</f>
        <v>%</v>
      </c>
      <c r="Q62" s="149" t="str">
        <f>'Pque N Mundo I'!AE6</f>
        <v>Trimestre</v>
      </c>
      <c r="R62" s="150" t="str">
        <f>'Pque N Mundo I'!AF6</f>
        <v>% Trim</v>
      </c>
      <c r="S62" s="14" t="s">
        <v>533</v>
      </c>
      <c r="T62" s="15" t="s">
        <v>1</v>
      </c>
      <c r="U62" s="14" t="s">
        <v>534</v>
      </c>
      <c r="V62" s="15" t="s">
        <v>1</v>
      </c>
      <c r="W62" s="14" t="s">
        <v>535</v>
      </c>
      <c r="X62" s="15" t="s">
        <v>1</v>
      </c>
      <c r="Y62" s="149" t="s">
        <v>440</v>
      </c>
      <c r="Z62" s="150" t="s">
        <v>205</v>
      </c>
    </row>
    <row r="63" spans="1:26" ht="15.75" thickTop="1" x14ac:dyDescent="0.25">
      <c r="A63" s="360" t="s">
        <v>217</v>
      </c>
      <c r="B63" s="358">
        <f>B7</f>
        <v>2616</v>
      </c>
      <c r="C63" s="152">
        <f>C7</f>
        <v>3270</v>
      </c>
      <c r="D63" s="174">
        <f>C63/$B63</f>
        <v>1.25</v>
      </c>
      <c r="E63" s="152">
        <f>E7</f>
        <v>2471</v>
      </c>
      <c r="F63" s="174">
        <f>E63/$B63</f>
        <v>0.94457186544342508</v>
      </c>
      <c r="G63" s="152">
        <f>G7</f>
        <v>3330</v>
      </c>
      <c r="H63" s="174">
        <f>G63/$B63</f>
        <v>1.2729357798165137</v>
      </c>
      <c r="I63" s="366">
        <f>SUM(C63,E63,G63)</f>
        <v>9071</v>
      </c>
      <c r="J63" s="175">
        <f>I63/($B63*3)</f>
        <v>1.155835881753313</v>
      </c>
      <c r="K63" s="152">
        <f>K7</f>
        <v>3306</v>
      </c>
      <c r="L63" s="174">
        <f>K63/$B63</f>
        <v>1.2637614678899083</v>
      </c>
      <c r="M63" s="152">
        <f>M7</f>
        <v>2544</v>
      </c>
      <c r="N63" s="174">
        <f>M63/$B63</f>
        <v>0.97247706422018354</v>
      </c>
      <c r="O63" s="152">
        <f>O7</f>
        <v>2018</v>
      </c>
      <c r="P63" s="174">
        <f>O63/$B63</f>
        <v>0.7714067278287462</v>
      </c>
      <c r="Q63" s="366">
        <f t="shared" ref="Q63:Q74" si="121">SUM(K63,M63,O63)</f>
        <v>7868</v>
      </c>
      <c r="R63" s="175">
        <f t="shared" ref="R63:R75" si="122">Q63/($B63*3)</f>
        <v>1.0025484199796126</v>
      </c>
      <c r="S63" s="152">
        <f>S7</f>
        <v>0</v>
      </c>
      <c r="T63" s="174">
        <f t="shared" ref="T63:T74" si="123">S63/$B63</f>
        <v>0</v>
      </c>
      <c r="U63" s="1075"/>
      <c r="V63" s="174">
        <f t="shared" ref="V63:V74" si="124">U63/$B63</f>
        <v>0</v>
      </c>
      <c r="W63" s="1075"/>
      <c r="X63" s="174">
        <f t="shared" ref="X63:X74" si="125">W63/$B63</f>
        <v>0</v>
      </c>
      <c r="Y63" s="101">
        <f>SUM(S63,U63,W63)</f>
        <v>0</v>
      </c>
      <c r="Z63" s="175">
        <f t="shared" ref="Z63" si="126">Y63/($B63*3)</f>
        <v>0</v>
      </c>
    </row>
    <row r="64" spans="1:26" x14ac:dyDescent="0.25">
      <c r="A64" s="360" t="s">
        <v>227</v>
      </c>
      <c r="B64" s="358">
        <f>B12</f>
        <v>672</v>
      </c>
      <c r="C64" s="152">
        <f>C12</f>
        <v>678</v>
      </c>
      <c r="D64" s="174">
        <f t="shared" ref="D64:D74" si="127">C64/$B64</f>
        <v>1.0089285714285714</v>
      </c>
      <c r="E64" s="152">
        <f>E12</f>
        <v>774</v>
      </c>
      <c r="F64" s="174">
        <f t="shared" ref="F64:F74" si="128">E64/$B64</f>
        <v>1.1517857142857142</v>
      </c>
      <c r="G64" s="152">
        <f>G12</f>
        <v>1019</v>
      </c>
      <c r="H64" s="174">
        <f t="shared" ref="H64:H74" si="129">G64/$B64</f>
        <v>1.5163690476190477</v>
      </c>
      <c r="I64" s="366">
        <f t="shared" ref="I64:I74" si="130">SUM(C64,E64,G64)</f>
        <v>2471</v>
      </c>
      <c r="J64" s="175">
        <f t="shared" ref="J64:J74" si="131">I64/($B64*3)</f>
        <v>1.2256944444444444</v>
      </c>
      <c r="K64" s="152">
        <f>K12</f>
        <v>627</v>
      </c>
      <c r="L64" s="174">
        <f t="shared" ref="L64:L74" si="132">K64/$B64</f>
        <v>0.9330357142857143</v>
      </c>
      <c r="M64" s="152">
        <f>M12</f>
        <v>405</v>
      </c>
      <c r="N64" s="174">
        <f t="shared" ref="N64:N74" si="133">M64/$B64</f>
        <v>0.6026785714285714</v>
      </c>
      <c r="O64" s="152">
        <f>O12</f>
        <v>1201</v>
      </c>
      <c r="P64" s="174">
        <f t="shared" ref="P64:P75" si="134">O64/$B64</f>
        <v>1.7872023809523809</v>
      </c>
      <c r="Q64" s="366">
        <f t="shared" si="121"/>
        <v>2233</v>
      </c>
      <c r="R64" s="175">
        <f t="shared" si="122"/>
        <v>1.1076388888888888</v>
      </c>
      <c r="S64" s="152">
        <f>S12</f>
        <v>0</v>
      </c>
      <c r="T64" s="174">
        <f t="shared" si="123"/>
        <v>0</v>
      </c>
      <c r="U64" s="1075"/>
      <c r="V64" s="174">
        <f t="shared" si="124"/>
        <v>0</v>
      </c>
      <c r="W64" s="1075"/>
      <c r="X64" s="174">
        <f t="shared" si="125"/>
        <v>0</v>
      </c>
      <c r="Y64" s="101">
        <f t="shared" ref="Y64:Y74" si="135">SUM(S64,U64,W64)</f>
        <v>0</v>
      </c>
      <c r="Z64" s="175">
        <f t="shared" ref="Z64:Z74" si="136">Y64/($B64*3)</f>
        <v>0</v>
      </c>
    </row>
    <row r="65" spans="1:26" x14ac:dyDescent="0.25">
      <c r="A65" s="360" t="s">
        <v>228</v>
      </c>
      <c r="B65" s="358">
        <f>B10</f>
        <v>1344</v>
      </c>
      <c r="C65" s="152">
        <f>C10</f>
        <v>1103</v>
      </c>
      <c r="D65" s="174">
        <f t="shared" si="127"/>
        <v>0.82068452380952384</v>
      </c>
      <c r="E65" s="152">
        <f>E10</f>
        <v>1477</v>
      </c>
      <c r="F65" s="174">
        <f t="shared" si="128"/>
        <v>1.0989583333333333</v>
      </c>
      <c r="G65" s="152">
        <f>G10</f>
        <v>1677</v>
      </c>
      <c r="H65" s="174">
        <f t="shared" si="129"/>
        <v>1.2477678571428572</v>
      </c>
      <c r="I65" s="366">
        <f t="shared" si="130"/>
        <v>4257</v>
      </c>
      <c r="J65" s="175">
        <f t="shared" si="131"/>
        <v>1.0558035714285714</v>
      </c>
      <c r="K65" s="152">
        <f>K10</f>
        <v>1215</v>
      </c>
      <c r="L65" s="174">
        <f t="shared" si="132"/>
        <v>0.9040178571428571</v>
      </c>
      <c r="M65" s="152">
        <f>M10</f>
        <v>697</v>
      </c>
      <c r="N65" s="174">
        <f t="shared" si="133"/>
        <v>0.51860119047619047</v>
      </c>
      <c r="O65" s="152">
        <f>O10</f>
        <v>1957</v>
      </c>
      <c r="P65" s="174">
        <f t="shared" si="134"/>
        <v>1.4561011904761905</v>
      </c>
      <c r="Q65" s="366">
        <f t="shared" si="121"/>
        <v>3869</v>
      </c>
      <c r="R65" s="175">
        <f t="shared" si="122"/>
        <v>0.95957341269841268</v>
      </c>
      <c r="S65" s="152">
        <f>S10</f>
        <v>0</v>
      </c>
      <c r="T65" s="174">
        <f t="shared" si="123"/>
        <v>0</v>
      </c>
      <c r="U65" s="1075"/>
      <c r="V65" s="174">
        <f t="shared" si="124"/>
        <v>0</v>
      </c>
      <c r="W65" s="1075"/>
      <c r="X65" s="174">
        <f t="shared" si="125"/>
        <v>0</v>
      </c>
      <c r="Y65" s="101">
        <f t="shared" si="135"/>
        <v>0</v>
      </c>
      <c r="Z65" s="175">
        <f t="shared" si="136"/>
        <v>0</v>
      </c>
    </row>
    <row r="66" spans="1:26" x14ac:dyDescent="0.25">
      <c r="A66" s="360" t="s">
        <v>218</v>
      </c>
      <c r="B66" s="358">
        <f>B15</f>
        <v>2150</v>
      </c>
      <c r="C66" s="152">
        <f>C15</f>
        <v>2044</v>
      </c>
      <c r="D66" s="174">
        <f t="shared" si="127"/>
        <v>0.95069767441860464</v>
      </c>
      <c r="E66" s="152">
        <f>E15</f>
        <v>2097</v>
      </c>
      <c r="F66" s="174">
        <f t="shared" si="128"/>
        <v>0.97534883720930232</v>
      </c>
      <c r="G66" s="152">
        <f>G15</f>
        <v>2439</v>
      </c>
      <c r="H66" s="174">
        <f t="shared" si="129"/>
        <v>1.1344186046511628</v>
      </c>
      <c r="I66" s="366">
        <f t="shared" si="130"/>
        <v>6580</v>
      </c>
      <c r="J66" s="175">
        <f t="shared" si="131"/>
        <v>1.0201550387596898</v>
      </c>
      <c r="K66" s="152">
        <f>K15</f>
        <v>1734</v>
      </c>
      <c r="L66" s="174">
        <f t="shared" si="132"/>
        <v>0.80651162790697672</v>
      </c>
      <c r="M66" s="152">
        <f>M15</f>
        <v>1963</v>
      </c>
      <c r="N66" s="174">
        <f t="shared" si="133"/>
        <v>0.91302325581395349</v>
      </c>
      <c r="O66" s="152">
        <f>O15</f>
        <v>2056</v>
      </c>
      <c r="P66" s="174">
        <f t="shared" si="134"/>
        <v>0.95627906976744181</v>
      </c>
      <c r="Q66" s="366">
        <f t="shared" si="121"/>
        <v>5753</v>
      </c>
      <c r="R66" s="175">
        <f t="shared" si="122"/>
        <v>0.89193798449612405</v>
      </c>
      <c r="S66" s="152">
        <f>S15</f>
        <v>0</v>
      </c>
      <c r="T66" s="174">
        <f t="shared" si="123"/>
        <v>0</v>
      </c>
      <c r="U66" s="1075"/>
      <c r="V66" s="174">
        <f t="shared" si="124"/>
        <v>0</v>
      </c>
      <c r="W66" s="1075"/>
      <c r="X66" s="174">
        <f t="shared" si="125"/>
        <v>0</v>
      </c>
      <c r="Y66" s="101">
        <f t="shared" si="135"/>
        <v>0</v>
      </c>
      <c r="Z66" s="175">
        <f t="shared" si="136"/>
        <v>0</v>
      </c>
    </row>
    <row r="67" spans="1:26" x14ac:dyDescent="0.25">
      <c r="A67" s="360" t="s">
        <v>219</v>
      </c>
      <c r="B67" s="358">
        <f>B19</f>
        <v>1744</v>
      </c>
      <c r="C67" s="152">
        <f>C19</f>
        <v>1436</v>
      </c>
      <c r="D67" s="174">
        <f t="shared" si="127"/>
        <v>0.82339449541284404</v>
      </c>
      <c r="E67" s="152">
        <f>E19</f>
        <v>1842</v>
      </c>
      <c r="F67" s="174">
        <f t="shared" si="128"/>
        <v>1.0561926605504588</v>
      </c>
      <c r="G67" s="152">
        <f>G19</f>
        <v>1805</v>
      </c>
      <c r="H67" s="174">
        <f t="shared" si="129"/>
        <v>1.0349770642201834</v>
      </c>
      <c r="I67" s="366">
        <f t="shared" si="130"/>
        <v>5083</v>
      </c>
      <c r="J67" s="175">
        <f t="shared" si="131"/>
        <v>0.97152140672782872</v>
      </c>
      <c r="K67" s="152">
        <f>K19</f>
        <v>1509</v>
      </c>
      <c r="L67" s="174">
        <f t="shared" si="132"/>
        <v>0.86525229357798161</v>
      </c>
      <c r="M67" s="152">
        <f>M19</f>
        <v>1659</v>
      </c>
      <c r="N67" s="174">
        <f t="shared" si="133"/>
        <v>0.95126146788990829</v>
      </c>
      <c r="O67" s="152">
        <f>O19</f>
        <v>2030</v>
      </c>
      <c r="P67" s="174">
        <f t="shared" si="134"/>
        <v>1.1639908256880733</v>
      </c>
      <c r="Q67" s="366">
        <f t="shared" si="121"/>
        <v>5198</v>
      </c>
      <c r="R67" s="175">
        <f t="shared" si="122"/>
        <v>0.99350152905198774</v>
      </c>
      <c r="S67" s="152">
        <f>S19</f>
        <v>0</v>
      </c>
      <c r="T67" s="174">
        <f t="shared" si="123"/>
        <v>0</v>
      </c>
      <c r="U67" s="1075"/>
      <c r="V67" s="174">
        <f t="shared" si="124"/>
        <v>0</v>
      </c>
      <c r="W67" s="1075"/>
      <c r="X67" s="174">
        <f t="shared" si="125"/>
        <v>0</v>
      </c>
      <c r="Y67" s="101">
        <f t="shared" si="135"/>
        <v>0</v>
      </c>
      <c r="Z67" s="175">
        <f t="shared" si="136"/>
        <v>0</v>
      </c>
    </row>
    <row r="68" spans="1:26" x14ac:dyDescent="0.25">
      <c r="A68" s="360" t="s">
        <v>220</v>
      </c>
      <c r="B68" s="358">
        <f>B22</f>
        <v>1408</v>
      </c>
      <c r="C68" s="152">
        <f>C22</f>
        <v>2268</v>
      </c>
      <c r="D68" s="174">
        <f t="shared" si="127"/>
        <v>1.6107954545454546</v>
      </c>
      <c r="E68" s="152">
        <f>E22</f>
        <v>2622</v>
      </c>
      <c r="F68" s="174">
        <f t="shared" si="128"/>
        <v>1.8622159090909092</v>
      </c>
      <c r="G68" s="152">
        <f>G22</f>
        <v>4180</v>
      </c>
      <c r="H68" s="174">
        <f t="shared" si="129"/>
        <v>2.96875</v>
      </c>
      <c r="I68" s="366">
        <f t="shared" si="130"/>
        <v>9070</v>
      </c>
      <c r="J68" s="175">
        <f t="shared" si="131"/>
        <v>2.1472537878787881</v>
      </c>
      <c r="K68" s="152">
        <f>K22</f>
        <v>2714</v>
      </c>
      <c r="L68" s="174">
        <f t="shared" si="132"/>
        <v>1.9275568181818181</v>
      </c>
      <c r="M68" s="152">
        <f>M22</f>
        <v>782</v>
      </c>
      <c r="N68" s="174">
        <f t="shared" si="133"/>
        <v>0.55539772727272729</v>
      </c>
      <c r="O68" s="152">
        <f>O22</f>
        <v>3555</v>
      </c>
      <c r="P68" s="174">
        <f t="shared" si="134"/>
        <v>2.5248579545454546</v>
      </c>
      <c r="Q68" s="366">
        <f t="shared" si="121"/>
        <v>7051</v>
      </c>
      <c r="R68" s="175">
        <f t="shared" si="122"/>
        <v>1.6692708333333333</v>
      </c>
      <c r="S68" s="152">
        <f>S22</f>
        <v>0</v>
      </c>
      <c r="T68" s="174">
        <f t="shared" si="123"/>
        <v>0</v>
      </c>
      <c r="U68" s="1075"/>
      <c r="V68" s="174">
        <f t="shared" si="124"/>
        <v>0</v>
      </c>
      <c r="W68" s="1075"/>
      <c r="X68" s="174">
        <f t="shared" si="125"/>
        <v>0</v>
      </c>
      <c r="Y68" s="101">
        <f t="shared" si="135"/>
        <v>0</v>
      </c>
      <c r="Z68" s="175">
        <f t="shared" si="136"/>
        <v>0</v>
      </c>
    </row>
    <row r="69" spans="1:26" x14ac:dyDescent="0.25">
      <c r="A69" s="360" t="s">
        <v>221</v>
      </c>
      <c r="B69" s="358">
        <f>B25</f>
        <v>1344</v>
      </c>
      <c r="C69" s="152">
        <f>C25</f>
        <v>1833</v>
      </c>
      <c r="D69" s="174">
        <f t="shared" si="127"/>
        <v>1.3638392857142858</v>
      </c>
      <c r="E69" s="152">
        <f>E25</f>
        <v>1887</v>
      </c>
      <c r="F69" s="174">
        <f t="shared" si="128"/>
        <v>1.4040178571428572</v>
      </c>
      <c r="G69" s="152">
        <f>G25</f>
        <v>2010</v>
      </c>
      <c r="H69" s="174">
        <f t="shared" si="129"/>
        <v>1.4955357142857142</v>
      </c>
      <c r="I69" s="366">
        <f t="shared" si="130"/>
        <v>5730</v>
      </c>
      <c r="J69" s="175">
        <f t="shared" si="131"/>
        <v>1.4211309523809523</v>
      </c>
      <c r="K69" s="152">
        <f>K25</f>
        <v>1412</v>
      </c>
      <c r="L69" s="174">
        <f t="shared" si="132"/>
        <v>1.0505952380952381</v>
      </c>
      <c r="M69" s="152">
        <f>M25</f>
        <v>1558</v>
      </c>
      <c r="N69" s="174">
        <f t="shared" si="133"/>
        <v>1.1592261904761905</v>
      </c>
      <c r="O69" s="152">
        <f>O25</f>
        <v>1859</v>
      </c>
      <c r="P69" s="174">
        <f t="shared" si="134"/>
        <v>1.3831845238095237</v>
      </c>
      <c r="Q69" s="366">
        <f t="shared" si="121"/>
        <v>4829</v>
      </c>
      <c r="R69" s="175">
        <f t="shared" si="122"/>
        <v>1.1976686507936507</v>
      </c>
      <c r="S69" s="152">
        <f>S25</f>
        <v>0</v>
      </c>
      <c r="T69" s="174">
        <f t="shared" si="123"/>
        <v>0</v>
      </c>
      <c r="U69" s="1075"/>
      <c r="V69" s="174">
        <f t="shared" si="124"/>
        <v>0</v>
      </c>
      <c r="W69" s="1075"/>
      <c r="X69" s="174">
        <f t="shared" si="125"/>
        <v>0</v>
      </c>
      <c r="Y69" s="101">
        <f t="shared" si="135"/>
        <v>0</v>
      </c>
      <c r="Z69" s="175">
        <f t="shared" si="136"/>
        <v>0</v>
      </c>
    </row>
    <row r="70" spans="1:26" x14ac:dyDescent="0.25">
      <c r="A70" s="360" t="s">
        <v>222</v>
      </c>
      <c r="B70" s="358">
        <f>B29</f>
        <v>2416</v>
      </c>
      <c r="C70" s="152">
        <f>C29</f>
        <v>2976</v>
      </c>
      <c r="D70" s="174">
        <f t="shared" si="127"/>
        <v>1.2317880794701987</v>
      </c>
      <c r="E70" s="152">
        <f>E29</f>
        <v>2166</v>
      </c>
      <c r="F70" s="174">
        <f t="shared" si="128"/>
        <v>0.89652317880794707</v>
      </c>
      <c r="G70" s="152">
        <f>G29</f>
        <v>2917</v>
      </c>
      <c r="H70" s="174">
        <f t="shared" si="129"/>
        <v>1.2073675496688743</v>
      </c>
      <c r="I70" s="366">
        <f t="shared" si="130"/>
        <v>8059</v>
      </c>
      <c r="J70" s="175">
        <f t="shared" si="131"/>
        <v>1.11189293598234</v>
      </c>
      <c r="K70" s="152">
        <f>K29</f>
        <v>2855</v>
      </c>
      <c r="L70" s="174">
        <f t="shared" si="132"/>
        <v>1.181705298013245</v>
      </c>
      <c r="M70" s="152">
        <f>M29</f>
        <v>1939</v>
      </c>
      <c r="N70" s="174">
        <f t="shared" si="133"/>
        <v>0.80256622516556286</v>
      </c>
      <c r="O70" s="152">
        <f>O29</f>
        <v>3033</v>
      </c>
      <c r="P70" s="174">
        <f t="shared" si="134"/>
        <v>1.2553807947019868</v>
      </c>
      <c r="Q70" s="366">
        <f t="shared" si="121"/>
        <v>7827</v>
      </c>
      <c r="R70" s="175">
        <f t="shared" si="122"/>
        <v>1.0798841059602649</v>
      </c>
      <c r="S70" s="152">
        <f>S29</f>
        <v>0</v>
      </c>
      <c r="T70" s="174">
        <f t="shared" si="123"/>
        <v>0</v>
      </c>
      <c r="U70" s="1075"/>
      <c r="V70" s="174">
        <f t="shared" si="124"/>
        <v>0</v>
      </c>
      <c r="W70" s="1075"/>
      <c r="X70" s="174">
        <f t="shared" si="125"/>
        <v>0</v>
      </c>
      <c r="Y70" s="101">
        <f t="shared" si="135"/>
        <v>0</v>
      </c>
      <c r="Z70" s="175">
        <f t="shared" si="136"/>
        <v>0</v>
      </c>
    </row>
    <row r="71" spans="1:26" x14ac:dyDescent="0.25">
      <c r="A71" s="360" t="s">
        <v>223</v>
      </c>
      <c r="B71" s="358">
        <f>B32</f>
        <v>1544</v>
      </c>
      <c r="C71" s="152">
        <f>C32</f>
        <v>1801</v>
      </c>
      <c r="D71" s="174">
        <f t="shared" si="127"/>
        <v>1.1664507772020725</v>
      </c>
      <c r="E71" s="152">
        <f>E32</f>
        <v>2096</v>
      </c>
      <c r="F71" s="174">
        <f t="shared" si="128"/>
        <v>1.3575129533678756</v>
      </c>
      <c r="G71" s="152">
        <f>G32</f>
        <v>2197</v>
      </c>
      <c r="H71" s="174">
        <f t="shared" si="129"/>
        <v>1.4229274611398963</v>
      </c>
      <c r="I71" s="366">
        <f t="shared" si="130"/>
        <v>6094</v>
      </c>
      <c r="J71" s="175">
        <f t="shared" si="131"/>
        <v>1.3156303972366148</v>
      </c>
      <c r="K71" s="152">
        <f>K32</f>
        <v>629</v>
      </c>
      <c r="L71" s="174">
        <f t="shared" si="132"/>
        <v>0.40738341968911918</v>
      </c>
      <c r="M71" s="152">
        <f>M32</f>
        <v>745</v>
      </c>
      <c r="N71" s="174">
        <f t="shared" si="133"/>
        <v>0.48251295336787564</v>
      </c>
      <c r="O71" s="152">
        <f>O32</f>
        <v>1819</v>
      </c>
      <c r="P71" s="174">
        <f t="shared" si="134"/>
        <v>1.1781088082901554</v>
      </c>
      <c r="Q71" s="366">
        <f t="shared" si="121"/>
        <v>3193</v>
      </c>
      <c r="R71" s="175">
        <f t="shared" si="122"/>
        <v>0.68933506044905013</v>
      </c>
      <c r="S71" s="152">
        <f>S32</f>
        <v>0</v>
      </c>
      <c r="T71" s="174">
        <f t="shared" si="123"/>
        <v>0</v>
      </c>
      <c r="U71" s="1075"/>
      <c r="V71" s="174">
        <f t="shared" si="124"/>
        <v>0</v>
      </c>
      <c r="W71" s="1075"/>
      <c r="X71" s="174">
        <f t="shared" si="125"/>
        <v>0</v>
      </c>
      <c r="Y71" s="101">
        <f t="shared" si="135"/>
        <v>0</v>
      </c>
      <c r="Z71" s="175">
        <f t="shared" si="136"/>
        <v>0</v>
      </c>
    </row>
    <row r="72" spans="1:26" x14ac:dyDescent="0.25">
      <c r="A72" s="360" t="s">
        <v>224</v>
      </c>
      <c r="B72" s="358">
        <f>B35</f>
        <v>1744</v>
      </c>
      <c r="C72" s="152">
        <f>C35</f>
        <v>2143</v>
      </c>
      <c r="D72" s="174">
        <f t="shared" si="127"/>
        <v>1.2287844036697249</v>
      </c>
      <c r="E72" s="152">
        <f>E35</f>
        <v>2290</v>
      </c>
      <c r="F72" s="174">
        <f t="shared" si="128"/>
        <v>1.3130733944954129</v>
      </c>
      <c r="G72" s="152">
        <f>G35</f>
        <v>2256</v>
      </c>
      <c r="H72" s="174">
        <f t="shared" si="129"/>
        <v>1.2935779816513762</v>
      </c>
      <c r="I72" s="366">
        <f t="shared" si="130"/>
        <v>6689</v>
      </c>
      <c r="J72" s="175">
        <f t="shared" si="131"/>
        <v>1.2784785932721712</v>
      </c>
      <c r="K72" s="152">
        <f>K35</f>
        <v>1578</v>
      </c>
      <c r="L72" s="174">
        <f t="shared" si="132"/>
        <v>0.90481651376146788</v>
      </c>
      <c r="M72" s="152">
        <f>M35</f>
        <v>1347</v>
      </c>
      <c r="N72" s="174">
        <f t="shared" si="133"/>
        <v>0.77236238532110091</v>
      </c>
      <c r="O72" s="152">
        <f>O35</f>
        <v>757</v>
      </c>
      <c r="P72" s="174">
        <f t="shared" si="134"/>
        <v>0.43405963302752293</v>
      </c>
      <c r="Q72" s="366">
        <f t="shared" si="121"/>
        <v>3682</v>
      </c>
      <c r="R72" s="175">
        <f t="shared" si="122"/>
        <v>0.70374617737003053</v>
      </c>
      <c r="S72" s="152">
        <f>S35</f>
        <v>0</v>
      </c>
      <c r="T72" s="174">
        <f t="shared" si="123"/>
        <v>0</v>
      </c>
      <c r="U72" s="1075"/>
      <c r="V72" s="174">
        <f t="shared" si="124"/>
        <v>0</v>
      </c>
      <c r="W72" s="1075"/>
      <c r="X72" s="174">
        <f t="shared" si="125"/>
        <v>0</v>
      </c>
      <c r="Y72" s="101">
        <f t="shared" si="135"/>
        <v>0</v>
      </c>
      <c r="Z72" s="175">
        <f t="shared" si="136"/>
        <v>0</v>
      </c>
    </row>
    <row r="73" spans="1:26" x14ac:dyDescent="0.25">
      <c r="A73" s="360" t="s">
        <v>225</v>
      </c>
      <c r="B73" s="358">
        <f>B38</f>
        <v>2216</v>
      </c>
      <c r="C73" s="152">
        <f>C38</f>
        <v>3011</v>
      </c>
      <c r="D73" s="174">
        <f t="shared" si="127"/>
        <v>1.3587545126353791</v>
      </c>
      <c r="E73" s="152">
        <f>E38</f>
        <v>2226</v>
      </c>
      <c r="F73" s="174">
        <f t="shared" si="128"/>
        <v>1.0045126353790614</v>
      </c>
      <c r="G73" s="152">
        <f>G38</f>
        <v>3187</v>
      </c>
      <c r="H73" s="174">
        <f t="shared" si="129"/>
        <v>1.4381768953068592</v>
      </c>
      <c r="I73" s="366">
        <f t="shared" si="130"/>
        <v>8424</v>
      </c>
      <c r="J73" s="175">
        <f t="shared" si="131"/>
        <v>1.2671480144404332</v>
      </c>
      <c r="K73" s="152">
        <f>K38</f>
        <v>1413</v>
      </c>
      <c r="L73" s="174">
        <f t="shared" si="132"/>
        <v>0.6376353790613718</v>
      </c>
      <c r="M73" s="152">
        <f>M38</f>
        <v>650</v>
      </c>
      <c r="N73" s="174">
        <f t="shared" si="133"/>
        <v>0.29332129963898917</v>
      </c>
      <c r="O73" s="152">
        <f>O38</f>
        <v>3545</v>
      </c>
      <c r="P73" s="174">
        <f t="shared" si="134"/>
        <v>1.5997292418772564</v>
      </c>
      <c r="Q73" s="366">
        <f t="shared" si="121"/>
        <v>5608</v>
      </c>
      <c r="R73" s="175">
        <f t="shared" si="122"/>
        <v>0.84356197352587248</v>
      </c>
      <c r="S73" s="152">
        <f>S38</f>
        <v>0</v>
      </c>
      <c r="T73" s="174">
        <f t="shared" si="123"/>
        <v>0</v>
      </c>
      <c r="U73" s="1075"/>
      <c r="V73" s="174">
        <f t="shared" si="124"/>
        <v>0</v>
      </c>
      <c r="W73" s="1075"/>
      <c r="X73" s="174">
        <f t="shared" si="125"/>
        <v>0</v>
      </c>
      <c r="Y73" s="101">
        <f t="shared" si="135"/>
        <v>0</v>
      </c>
      <c r="Z73" s="175">
        <f t="shared" si="136"/>
        <v>0</v>
      </c>
    </row>
    <row r="74" spans="1:26" ht="15.75" thickBot="1" x14ac:dyDescent="0.3">
      <c r="A74" s="1142" t="s">
        <v>226</v>
      </c>
      <c r="B74" s="361">
        <f>B41</f>
        <v>1544</v>
      </c>
      <c r="C74" s="333">
        <f>C41</f>
        <v>1411</v>
      </c>
      <c r="D74" s="335">
        <f t="shared" si="127"/>
        <v>0.91386010362694303</v>
      </c>
      <c r="E74" s="333">
        <f>E41</f>
        <v>1646</v>
      </c>
      <c r="F74" s="335">
        <f t="shared" si="128"/>
        <v>1.0660621761658031</v>
      </c>
      <c r="G74" s="333">
        <f>G41</f>
        <v>2198</v>
      </c>
      <c r="H74" s="335">
        <f t="shared" si="129"/>
        <v>1.4235751295336787</v>
      </c>
      <c r="I74" s="367">
        <f t="shared" si="130"/>
        <v>5255</v>
      </c>
      <c r="J74" s="850">
        <f t="shared" si="131"/>
        <v>1.1344991364421417</v>
      </c>
      <c r="K74" s="333">
        <f>K41</f>
        <v>1981</v>
      </c>
      <c r="L74" s="335">
        <f t="shared" si="132"/>
        <v>1.2830310880829014</v>
      </c>
      <c r="M74" s="333">
        <f>M41</f>
        <v>1225</v>
      </c>
      <c r="N74" s="335">
        <f t="shared" si="133"/>
        <v>0.79339378238341973</v>
      </c>
      <c r="O74" s="333">
        <f>O41</f>
        <v>1035</v>
      </c>
      <c r="P74" s="335">
        <f t="shared" si="134"/>
        <v>0.67033678756476689</v>
      </c>
      <c r="Q74" s="367">
        <f t="shared" si="121"/>
        <v>4241</v>
      </c>
      <c r="R74" s="331">
        <f t="shared" si="122"/>
        <v>0.91558721934369602</v>
      </c>
      <c r="S74" s="1193">
        <f>S41</f>
        <v>0</v>
      </c>
      <c r="T74" s="174">
        <f t="shared" si="123"/>
        <v>0</v>
      </c>
      <c r="U74" s="1075"/>
      <c r="V74" s="174">
        <f t="shared" si="124"/>
        <v>0</v>
      </c>
      <c r="W74" s="1075"/>
      <c r="X74" s="174">
        <f t="shared" si="125"/>
        <v>0</v>
      </c>
      <c r="Y74" s="1031">
        <f t="shared" si="135"/>
        <v>0</v>
      </c>
      <c r="Z74" s="1033">
        <f t="shared" si="136"/>
        <v>0</v>
      </c>
    </row>
    <row r="75" spans="1:26" ht="15.75" thickBot="1" x14ac:dyDescent="0.3">
      <c r="A75" s="1143" t="s">
        <v>229</v>
      </c>
      <c r="B75" s="371">
        <f>SUM(B63:B74)</f>
        <v>20742</v>
      </c>
      <c r="C75" s="364">
        <f>SUM(C63:C74)</f>
        <v>23974</v>
      </c>
      <c r="D75" s="362">
        <f>C75/$B75</f>
        <v>1.1558191109825475</v>
      </c>
      <c r="E75" s="364">
        <f>SUM(E63:E74)</f>
        <v>23594</v>
      </c>
      <c r="F75" s="362">
        <f>E75/$B75</f>
        <v>1.1374987947160351</v>
      </c>
      <c r="G75" s="364">
        <f>SUM(G63:G74)</f>
        <v>29215</v>
      </c>
      <c r="H75" s="362">
        <f>G75/$B75</f>
        <v>1.4084948413846303</v>
      </c>
      <c r="I75" s="365">
        <f>SUM(I63:I74)</f>
        <v>76783</v>
      </c>
      <c r="J75" s="363">
        <f>I75/($B75*3)</f>
        <v>1.233937582361071</v>
      </c>
      <c r="K75" s="364">
        <f>SUM(K63:K74)</f>
        <v>20973</v>
      </c>
      <c r="L75" s="362">
        <f>K75/$B75</f>
        <v>1.0111368238356957</v>
      </c>
      <c r="M75" s="364">
        <f>SUM(M63:M74)</f>
        <v>15514</v>
      </c>
      <c r="N75" s="362">
        <f>M75/$B75</f>
        <v>0.7479510172596664</v>
      </c>
      <c r="O75" s="364">
        <f>SUM(O63:O74)</f>
        <v>24865</v>
      </c>
      <c r="P75" s="362">
        <f t="shared" si="134"/>
        <v>1.1987754314916594</v>
      </c>
      <c r="Q75" s="365">
        <f>SUM(Q63:Q74)</f>
        <v>61352</v>
      </c>
      <c r="R75" s="363">
        <f t="shared" si="122"/>
        <v>0.98595442419567381</v>
      </c>
      <c r="S75" s="364">
        <f>SUM(S63:S74)</f>
        <v>0</v>
      </c>
      <c r="T75" s="362">
        <f t="shared" ref="T75" si="137">S75/$B75</f>
        <v>0</v>
      </c>
      <c r="U75" s="364">
        <f>SUM(U63:U74)</f>
        <v>0</v>
      </c>
      <c r="V75" s="362">
        <f t="shared" ref="V75" si="138">U75/$B75</f>
        <v>0</v>
      </c>
      <c r="W75" s="364">
        <f>SUM(W63:W74)</f>
        <v>0</v>
      </c>
      <c r="X75" s="362">
        <f t="shared" ref="X75" si="139">W75/$B75</f>
        <v>0</v>
      </c>
      <c r="Y75" s="365">
        <f>SUM(Y63:Y74)</f>
        <v>0</v>
      </c>
      <c r="Z75" s="363">
        <f>Y75/($B75*3)</f>
        <v>0</v>
      </c>
    </row>
    <row r="78" spans="1:26" ht="15.75" x14ac:dyDescent="0.25">
      <c r="A78" s="1427" t="s">
        <v>282</v>
      </c>
      <c r="B78" s="1428"/>
      <c r="C78" s="1428"/>
      <c r="D78" s="1428"/>
      <c r="E78" s="1428"/>
      <c r="F78" s="1428"/>
      <c r="G78" s="1428"/>
      <c r="H78" s="1428"/>
      <c r="I78" s="1428"/>
      <c r="J78" s="1428"/>
      <c r="K78" s="1428"/>
      <c r="L78" s="1428"/>
      <c r="M78" s="1428"/>
      <c r="N78" s="1428"/>
      <c r="O78" s="1428"/>
      <c r="P78" s="1428"/>
      <c r="Q78" s="1428"/>
      <c r="R78" s="1428"/>
      <c r="S78" s="1428"/>
      <c r="T78" s="1428"/>
      <c r="U78" s="1428"/>
      <c r="V78" s="1428"/>
      <c r="W78" s="1428"/>
      <c r="X78" s="1428"/>
      <c r="Y78" s="1428"/>
      <c r="Z78" s="1428"/>
    </row>
    <row r="79" spans="1:26" ht="24.75" thickBot="1" x14ac:dyDescent="0.3">
      <c r="A79" s="352" t="s">
        <v>14</v>
      </c>
      <c r="B79" s="233" t="s">
        <v>15</v>
      </c>
      <c r="C79" s="346" t="str">
        <f>'Pque N Mundo I'!G6</f>
        <v>MAR_17</v>
      </c>
      <c r="D79" s="347" t="str">
        <f>'Pque N Mundo I'!H6</f>
        <v>%</v>
      </c>
      <c r="E79" s="346" t="str">
        <f>'Pque N Mundo I'!I6</f>
        <v>ABR_17</v>
      </c>
      <c r="F79" s="347" t="str">
        <f>'Pque N Mundo I'!J6</f>
        <v>%</v>
      </c>
      <c r="G79" s="346" t="str">
        <f>'Pque N Mundo I'!K6</f>
        <v>MAI_17</v>
      </c>
      <c r="H79" s="347" t="str">
        <f>'Pque N Mundo I'!L6</f>
        <v>%</v>
      </c>
      <c r="I79" s="149" t="str">
        <f>'Pque N Mundo I'!M6</f>
        <v>Trimestre</v>
      </c>
      <c r="J79" s="150" t="s">
        <v>205</v>
      </c>
      <c r="K79" s="346" t="str">
        <f>'Pque N Mundo I'!O6</f>
        <v>JUN_17</v>
      </c>
      <c r="L79" s="347" t="str">
        <f>'Pque N Mundo I'!P6</f>
        <v>%</v>
      </c>
      <c r="M79" s="348" t="str">
        <f>'Pque N Mundo I'!Q6</f>
        <v>JUL_17</v>
      </c>
      <c r="N79" s="349" t="str">
        <f>'Pque N Mundo I'!R6</f>
        <v>%</v>
      </c>
      <c r="O79" s="348" t="str">
        <f>'Pque N Mundo I'!S6</f>
        <v>AGO_17</v>
      </c>
      <c r="P79" s="349" t="str">
        <f>'Pque N Mundo I'!T6</f>
        <v>%</v>
      </c>
      <c r="Q79" s="149" t="str">
        <f>'Pque N Mundo I'!AE6</f>
        <v>Trimestre</v>
      </c>
      <c r="R79" s="150" t="s">
        <v>205</v>
      </c>
      <c r="S79" s="14" t="s">
        <v>533</v>
      </c>
      <c r="T79" s="15" t="s">
        <v>1</v>
      </c>
      <c r="U79" s="14" t="s">
        <v>534</v>
      </c>
      <c r="V79" s="15" t="s">
        <v>1</v>
      </c>
      <c r="W79" s="14" t="s">
        <v>535</v>
      </c>
      <c r="X79" s="15" t="s">
        <v>1</v>
      </c>
      <c r="Y79" s="149" t="s">
        <v>440</v>
      </c>
      <c r="Z79" s="150" t="s">
        <v>205</v>
      </c>
    </row>
    <row r="80" spans="1:26" ht="15.75" thickTop="1" x14ac:dyDescent="0.25">
      <c r="A80" s="354" t="s">
        <v>52</v>
      </c>
      <c r="B80" s="235">
        <f>'CEO II V GUILHERME'!B7</f>
        <v>120</v>
      </c>
      <c r="C80" s="152">
        <f>'CEO II V GUILHERME'!G7</f>
        <v>321</v>
      </c>
      <c r="D80" s="174">
        <f>C80/$B80</f>
        <v>2.6749999999999998</v>
      </c>
      <c r="E80" s="152">
        <f>'CEO II V GUILHERME'!I7</f>
        <v>329</v>
      </c>
      <c r="F80" s="174">
        <f>E80/$B80</f>
        <v>2.7416666666666667</v>
      </c>
      <c r="G80" s="152">
        <f>'CEO II V GUILHERME'!K7</f>
        <v>170</v>
      </c>
      <c r="H80" s="174">
        <f>G80/$B80</f>
        <v>1.4166666666666667</v>
      </c>
      <c r="I80" s="101">
        <f t="shared" ref="I80:I88" si="140">SUM(C80,E80,G80)</f>
        <v>820</v>
      </c>
      <c r="J80" s="175">
        <f t="shared" ref="J80:J88" si="141">I80/($B80*3)</f>
        <v>2.2777777777777777</v>
      </c>
      <c r="K80" s="152">
        <f>'CEO II V GUILHERME'!O7</f>
        <v>381</v>
      </c>
      <c r="L80" s="174">
        <f>K80/$B80</f>
        <v>3.1749999999999998</v>
      </c>
      <c r="M80" s="152">
        <f>'CEO II V GUILHERME'!Q7</f>
        <v>346</v>
      </c>
      <c r="N80" s="174">
        <f>M80/$B80</f>
        <v>2.8833333333333333</v>
      </c>
      <c r="O80" s="152">
        <f>'CEO II V GUILHERME'!S7</f>
        <v>347</v>
      </c>
      <c r="P80" s="174">
        <f>O80/$B80</f>
        <v>2.8916666666666666</v>
      </c>
      <c r="Q80" s="101">
        <f t="shared" ref="Q80:Q88" si="142">SUM(K80,M80,O80)</f>
        <v>1074</v>
      </c>
      <c r="R80" s="175">
        <f t="shared" ref="R80:R88" si="143">Q80/($B80*3)</f>
        <v>2.9833333333333334</v>
      </c>
      <c r="S80" s="152">
        <f>'CEO II V GUILHERME'!W7</f>
        <v>306</v>
      </c>
      <c r="T80" s="174">
        <f t="shared" ref="T80:T87" si="144">S80/$B80</f>
        <v>2.5499999999999998</v>
      </c>
      <c r="U80" s="1075"/>
      <c r="V80" s="174">
        <f t="shared" ref="V80:V87" si="145">U80/$B80</f>
        <v>0</v>
      </c>
      <c r="W80" s="1075"/>
      <c r="X80" s="174">
        <f t="shared" ref="X80:X87" si="146">W80/$B80</f>
        <v>0</v>
      </c>
      <c r="Y80" s="101">
        <f>SUM(S80,U80,W80)</f>
        <v>306</v>
      </c>
      <c r="Z80" s="175">
        <f t="shared" ref="Z80" si="147">Y80/($B80*3)</f>
        <v>0.85</v>
      </c>
    </row>
    <row r="81" spans="1:26" x14ac:dyDescent="0.25">
      <c r="A81" s="355" t="s">
        <v>53</v>
      </c>
      <c r="B81" s="240">
        <f>'CEO II V GUILHERME'!B8</f>
        <v>0</v>
      </c>
      <c r="C81" s="155">
        <f>'CEO II V GUILHERME'!G8</f>
        <v>58</v>
      </c>
      <c r="D81" s="174" t="s">
        <v>199</v>
      </c>
      <c r="E81" s="155">
        <f>'CEO II V GUILHERME'!I8</f>
        <v>58</v>
      </c>
      <c r="F81" s="174" t="s">
        <v>199</v>
      </c>
      <c r="G81" s="155">
        <f>'CEO II V GUILHERME'!K8</f>
        <v>54</v>
      </c>
      <c r="H81" s="174" t="s">
        <v>199</v>
      </c>
      <c r="I81" s="157">
        <f t="shared" si="140"/>
        <v>170</v>
      </c>
      <c r="J81" s="175" t="e">
        <f t="shared" si="141"/>
        <v>#DIV/0!</v>
      </c>
      <c r="K81" s="155">
        <f>'CEO II V GUILHERME'!O8</f>
        <v>105</v>
      </c>
      <c r="L81" s="174" t="s">
        <v>199</v>
      </c>
      <c r="M81" s="155">
        <f>'CEO II V GUILHERME'!Q8</f>
        <v>19</v>
      </c>
      <c r="N81" s="174" t="s">
        <v>199</v>
      </c>
      <c r="O81" s="155">
        <f>'CEO II V GUILHERME'!S8</f>
        <v>29</v>
      </c>
      <c r="P81" s="174" t="s">
        <v>199</v>
      </c>
      <c r="Q81" s="157">
        <f t="shared" si="142"/>
        <v>153</v>
      </c>
      <c r="R81" s="175" t="e">
        <f t="shared" si="143"/>
        <v>#DIV/0!</v>
      </c>
      <c r="S81" s="155">
        <f>'CEO II V GUILHERME'!W8</f>
        <v>74</v>
      </c>
      <c r="T81" s="174" t="e">
        <f t="shared" si="144"/>
        <v>#DIV/0!</v>
      </c>
      <c r="U81" s="1075"/>
      <c r="V81" s="174" t="e">
        <f t="shared" si="145"/>
        <v>#DIV/0!</v>
      </c>
      <c r="W81" s="1075"/>
      <c r="X81" s="174" t="e">
        <f t="shared" si="146"/>
        <v>#DIV/0!</v>
      </c>
      <c r="Y81" s="101">
        <f t="shared" ref="Y81:Y87" si="148">SUM(S81,U81,W81)</f>
        <v>74</v>
      </c>
      <c r="Z81" s="175" t="e">
        <f t="shared" ref="Z81:Z87" si="149">Y81/($B81*3)</f>
        <v>#DIV/0!</v>
      </c>
    </row>
    <row r="82" spans="1:26" x14ac:dyDescent="0.25">
      <c r="A82" s="355" t="s">
        <v>54</v>
      </c>
      <c r="B82" s="238">
        <f>'CEO II V GUILHERME'!B9</f>
        <v>80</v>
      </c>
      <c r="C82" s="155">
        <f>'CEO II V GUILHERME'!G9</f>
        <v>93</v>
      </c>
      <c r="D82" s="174">
        <f t="shared" ref="D82:D88" si="150">C82/$B82</f>
        <v>1.1625000000000001</v>
      </c>
      <c r="E82" s="155">
        <f>'CEO II V GUILHERME'!I9</f>
        <v>157</v>
      </c>
      <c r="F82" s="174">
        <f t="shared" ref="F82:F88" si="151">E82/$B82</f>
        <v>1.9624999999999999</v>
      </c>
      <c r="G82" s="155">
        <f>'CEO II V GUILHERME'!K9</f>
        <v>134</v>
      </c>
      <c r="H82" s="174">
        <f t="shared" ref="H82:H88" si="152">G82/$B82</f>
        <v>1.675</v>
      </c>
      <c r="I82" s="157">
        <f t="shared" si="140"/>
        <v>384</v>
      </c>
      <c r="J82" s="175">
        <f t="shared" si="141"/>
        <v>1.6</v>
      </c>
      <c r="K82" s="155">
        <f>'CEO II V GUILHERME'!O9</f>
        <v>21</v>
      </c>
      <c r="L82" s="174">
        <f t="shared" ref="L82:L88" si="153">K82/$B82</f>
        <v>0.26250000000000001</v>
      </c>
      <c r="M82" s="155">
        <f>'CEO II V GUILHERME'!Q9</f>
        <v>46</v>
      </c>
      <c r="N82" s="174">
        <f t="shared" ref="N82:N88" si="154">M82/$B82</f>
        <v>0.57499999999999996</v>
      </c>
      <c r="O82" s="155">
        <f>'CEO II V GUILHERME'!S9</f>
        <v>40</v>
      </c>
      <c r="P82" s="174">
        <f t="shared" ref="P82:P88" si="155">O82/$B82</f>
        <v>0.5</v>
      </c>
      <c r="Q82" s="157">
        <f t="shared" si="142"/>
        <v>107</v>
      </c>
      <c r="R82" s="175">
        <f t="shared" si="143"/>
        <v>0.44583333333333336</v>
      </c>
      <c r="S82" s="155">
        <f>'CEO II V GUILHERME'!W9</f>
        <v>167</v>
      </c>
      <c r="T82" s="174">
        <f t="shared" si="144"/>
        <v>2.0874999999999999</v>
      </c>
      <c r="U82" s="1075"/>
      <c r="V82" s="174">
        <f t="shared" si="145"/>
        <v>0</v>
      </c>
      <c r="W82" s="1075"/>
      <c r="X82" s="174">
        <f t="shared" si="146"/>
        <v>0</v>
      </c>
      <c r="Y82" s="101">
        <f t="shared" si="148"/>
        <v>167</v>
      </c>
      <c r="Z82" s="175">
        <f t="shared" si="149"/>
        <v>0.6958333333333333</v>
      </c>
    </row>
    <row r="83" spans="1:26" x14ac:dyDescent="0.25">
      <c r="A83" s="355" t="s">
        <v>55</v>
      </c>
      <c r="B83" s="238">
        <f>'CEO II V GUILHERME'!B10</f>
        <v>120</v>
      </c>
      <c r="C83" s="155">
        <f>'CEO II V GUILHERME'!G10</f>
        <v>31</v>
      </c>
      <c r="D83" s="174">
        <f t="shared" si="150"/>
        <v>0.25833333333333336</v>
      </c>
      <c r="E83" s="155">
        <f>'CEO II V GUILHERME'!I10</f>
        <v>41</v>
      </c>
      <c r="F83" s="174">
        <f t="shared" si="151"/>
        <v>0.34166666666666667</v>
      </c>
      <c r="G83" s="155">
        <f>'CEO II V GUILHERME'!K10</f>
        <v>47</v>
      </c>
      <c r="H83" s="174">
        <f t="shared" si="152"/>
        <v>0.39166666666666666</v>
      </c>
      <c r="I83" s="157">
        <f t="shared" si="140"/>
        <v>119</v>
      </c>
      <c r="J83" s="175">
        <f t="shared" si="141"/>
        <v>0.33055555555555555</v>
      </c>
      <c r="K83" s="155">
        <f>'CEO II V GUILHERME'!O10</f>
        <v>16</v>
      </c>
      <c r="L83" s="174">
        <f t="shared" si="153"/>
        <v>0.13333333333333333</v>
      </c>
      <c r="M83" s="155">
        <f>'CEO II V GUILHERME'!Q10</f>
        <v>12</v>
      </c>
      <c r="N83" s="174">
        <f t="shared" si="154"/>
        <v>0.1</v>
      </c>
      <c r="O83" s="155">
        <f>'CEO II V GUILHERME'!S10</f>
        <v>228</v>
      </c>
      <c r="P83" s="174">
        <f t="shared" si="155"/>
        <v>1.9</v>
      </c>
      <c r="Q83" s="157">
        <f t="shared" si="142"/>
        <v>256</v>
      </c>
      <c r="R83" s="175">
        <f t="shared" si="143"/>
        <v>0.71111111111111114</v>
      </c>
      <c r="S83" s="155">
        <f>'CEO II V GUILHERME'!W10</f>
        <v>66</v>
      </c>
      <c r="T83" s="174">
        <f t="shared" si="144"/>
        <v>0.55000000000000004</v>
      </c>
      <c r="U83" s="1075"/>
      <c r="V83" s="174">
        <f t="shared" si="145"/>
        <v>0</v>
      </c>
      <c r="W83" s="1075"/>
      <c r="X83" s="174">
        <f t="shared" si="146"/>
        <v>0</v>
      </c>
      <c r="Y83" s="101">
        <f t="shared" si="148"/>
        <v>66</v>
      </c>
      <c r="Z83" s="175">
        <f t="shared" si="149"/>
        <v>0.18333333333333332</v>
      </c>
    </row>
    <row r="84" spans="1:26" x14ac:dyDescent="0.25">
      <c r="A84" s="355" t="s">
        <v>56</v>
      </c>
      <c r="B84" s="238">
        <f>'CEO II V GUILHERME'!B11</f>
        <v>80</v>
      </c>
      <c r="C84" s="155">
        <f>'CEO II V GUILHERME'!G11</f>
        <v>338</v>
      </c>
      <c r="D84" s="174">
        <f t="shared" si="150"/>
        <v>4.2249999999999996</v>
      </c>
      <c r="E84" s="155">
        <f>'CEO II V GUILHERME'!I11</f>
        <v>109</v>
      </c>
      <c r="F84" s="174">
        <f t="shared" si="151"/>
        <v>1.3625</v>
      </c>
      <c r="G84" s="155">
        <f>'CEO II V GUILHERME'!K11</f>
        <v>287</v>
      </c>
      <c r="H84" s="174">
        <f t="shared" si="152"/>
        <v>3.5874999999999999</v>
      </c>
      <c r="I84" s="157">
        <f t="shared" si="140"/>
        <v>734</v>
      </c>
      <c r="J84" s="175">
        <f t="shared" si="141"/>
        <v>3.0583333333333331</v>
      </c>
      <c r="K84" s="155">
        <f>'CEO II V GUILHERME'!O11</f>
        <v>112</v>
      </c>
      <c r="L84" s="174">
        <f t="shared" si="153"/>
        <v>1.4</v>
      </c>
      <c r="M84" s="155">
        <f>'CEO II V GUILHERME'!Q11</f>
        <v>20</v>
      </c>
      <c r="N84" s="174">
        <f t="shared" si="154"/>
        <v>0.25</v>
      </c>
      <c r="O84" s="155">
        <f>'CEO II V GUILHERME'!S11</f>
        <v>78</v>
      </c>
      <c r="P84" s="174">
        <f t="shared" si="155"/>
        <v>0.97499999999999998</v>
      </c>
      <c r="Q84" s="157">
        <f t="shared" si="142"/>
        <v>210</v>
      </c>
      <c r="R84" s="175">
        <f t="shared" si="143"/>
        <v>0.875</v>
      </c>
      <c r="S84" s="155">
        <f>'CEO II V GUILHERME'!W11</f>
        <v>228</v>
      </c>
      <c r="T84" s="174">
        <f t="shared" si="144"/>
        <v>2.85</v>
      </c>
      <c r="U84" s="1075"/>
      <c r="V84" s="174">
        <f t="shared" si="145"/>
        <v>0</v>
      </c>
      <c r="W84" s="1075"/>
      <c r="X84" s="174">
        <f t="shared" si="146"/>
        <v>0</v>
      </c>
      <c r="Y84" s="101">
        <f t="shared" si="148"/>
        <v>228</v>
      </c>
      <c r="Z84" s="175">
        <f t="shared" si="149"/>
        <v>0.95</v>
      </c>
    </row>
    <row r="85" spans="1:26" x14ac:dyDescent="0.25">
      <c r="A85" s="356" t="s">
        <v>57</v>
      </c>
      <c r="B85" s="238">
        <f>'CEO II V GUILHERME'!B12</f>
        <v>240</v>
      </c>
      <c r="C85" s="155">
        <f>'CEO II V GUILHERME'!G12</f>
        <v>204</v>
      </c>
      <c r="D85" s="174">
        <f t="shared" si="150"/>
        <v>0.85</v>
      </c>
      <c r="E85" s="155">
        <f>'CEO II V GUILHERME'!I12</f>
        <v>346</v>
      </c>
      <c r="F85" s="174">
        <f t="shared" si="151"/>
        <v>1.4416666666666667</v>
      </c>
      <c r="G85" s="155">
        <f>'CEO II V GUILHERME'!K12</f>
        <v>403</v>
      </c>
      <c r="H85" s="174">
        <f t="shared" si="152"/>
        <v>1.6791666666666667</v>
      </c>
      <c r="I85" s="157">
        <f t="shared" si="140"/>
        <v>953</v>
      </c>
      <c r="J85" s="175">
        <f t="shared" si="141"/>
        <v>1.3236111111111111</v>
      </c>
      <c r="K85" s="155">
        <f>'CEO II V GUILHERME'!O12</f>
        <v>345</v>
      </c>
      <c r="L85" s="174">
        <f t="shared" si="153"/>
        <v>1.4375</v>
      </c>
      <c r="M85" s="155">
        <f>'CEO II V GUILHERME'!Q12</f>
        <v>322</v>
      </c>
      <c r="N85" s="174">
        <f t="shared" si="154"/>
        <v>1.3416666666666666</v>
      </c>
      <c r="O85" s="155">
        <f>'CEO II V GUILHERME'!S12</f>
        <v>247</v>
      </c>
      <c r="P85" s="174">
        <f t="shared" si="155"/>
        <v>1.0291666666666666</v>
      </c>
      <c r="Q85" s="157">
        <f t="shared" si="142"/>
        <v>914</v>
      </c>
      <c r="R85" s="175">
        <f t="shared" si="143"/>
        <v>1.2694444444444444</v>
      </c>
      <c r="S85" s="155">
        <f>'CEO II V GUILHERME'!W12</f>
        <v>302</v>
      </c>
      <c r="T85" s="174">
        <f t="shared" si="144"/>
        <v>1.2583333333333333</v>
      </c>
      <c r="U85" s="1075"/>
      <c r="V85" s="174">
        <f t="shared" si="145"/>
        <v>0</v>
      </c>
      <c r="W85" s="1075"/>
      <c r="X85" s="174">
        <f t="shared" si="146"/>
        <v>0</v>
      </c>
      <c r="Y85" s="101">
        <f t="shared" si="148"/>
        <v>302</v>
      </c>
      <c r="Z85" s="175">
        <f t="shared" si="149"/>
        <v>0.41944444444444445</v>
      </c>
    </row>
    <row r="86" spans="1:26" ht="28.5" customHeight="1" x14ac:dyDescent="0.25">
      <c r="A86" s="356" t="s">
        <v>438</v>
      </c>
      <c r="B86" s="238">
        <f>'CEO II V GUILHERME'!B13</f>
        <v>160</v>
      </c>
      <c r="C86" s="155">
        <f>'CEO II V GUILHERME'!G13</f>
        <v>96</v>
      </c>
      <c r="D86" s="174">
        <f t="shared" si="150"/>
        <v>0.6</v>
      </c>
      <c r="E86" s="155">
        <f>'CEO II V GUILHERME'!I13</f>
        <v>71</v>
      </c>
      <c r="F86" s="174">
        <f t="shared" si="151"/>
        <v>0.44374999999999998</v>
      </c>
      <c r="G86" s="155">
        <f>'CEO II V GUILHERME'!K13</f>
        <v>77</v>
      </c>
      <c r="H86" s="174">
        <f t="shared" si="152"/>
        <v>0.48125000000000001</v>
      </c>
      <c r="I86" s="157">
        <f t="shared" si="140"/>
        <v>244</v>
      </c>
      <c r="J86" s="175">
        <f t="shared" si="141"/>
        <v>0.5083333333333333</v>
      </c>
      <c r="K86" s="155">
        <f>'CEO II V GUILHERME'!O13</f>
        <v>64</v>
      </c>
      <c r="L86" s="174">
        <f t="shared" si="153"/>
        <v>0.4</v>
      </c>
      <c r="M86" s="155">
        <f>'CEO II V GUILHERME'!Q13</f>
        <v>50</v>
      </c>
      <c r="N86" s="174">
        <f t="shared" si="154"/>
        <v>0.3125</v>
      </c>
      <c r="O86" s="155">
        <f>'CEO II V GUILHERME'!S13</f>
        <v>117</v>
      </c>
      <c r="P86" s="174">
        <f t="shared" si="155"/>
        <v>0.73124999999999996</v>
      </c>
      <c r="Q86" s="157">
        <f t="shared" si="142"/>
        <v>231</v>
      </c>
      <c r="R86" s="175">
        <f t="shared" si="143"/>
        <v>0.48125000000000001</v>
      </c>
      <c r="S86" s="155">
        <f>'CEO II V GUILHERME'!W13</f>
        <v>95</v>
      </c>
      <c r="T86" s="174">
        <f t="shared" si="144"/>
        <v>0.59375</v>
      </c>
      <c r="U86" s="1075"/>
      <c r="V86" s="174">
        <f t="shared" si="145"/>
        <v>0</v>
      </c>
      <c r="W86" s="1075"/>
      <c r="X86" s="174">
        <f t="shared" si="146"/>
        <v>0</v>
      </c>
      <c r="Y86" s="101">
        <f t="shared" si="148"/>
        <v>95</v>
      </c>
      <c r="Z86" s="175">
        <f t="shared" si="149"/>
        <v>0.19791666666666666</v>
      </c>
    </row>
    <row r="87" spans="1:26" ht="24.75" thickBot="1" x14ac:dyDescent="0.3">
      <c r="A87" s="1144" t="s">
        <v>59</v>
      </c>
      <c r="B87" s="1145">
        <f>'CEO II V GUILHERME'!B14</f>
        <v>40</v>
      </c>
      <c r="C87" s="1146">
        <f>'CEO II V GUILHERME'!G14</f>
        <v>92</v>
      </c>
      <c r="D87" s="1147">
        <f t="shared" si="150"/>
        <v>2.2999999999999998</v>
      </c>
      <c r="E87" s="1146">
        <f>'CEO II V GUILHERME'!I14</f>
        <v>110</v>
      </c>
      <c r="F87" s="1147">
        <f t="shared" si="151"/>
        <v>2.75</v>
      </c>
      <c r="G87" s="1146">
        <f>'CEO II V GUILHERME'!K14</f>
        <v>107</v>
      </c>
      <c r="H87" s="1147">
        <f t="shared" si="152"/>
        <v>2.6749999999999998</v>
      </c>
      <c r="I87" s="1125">
        <f t="shared" si="140"/>
        <v>309</v>
      </c>
      <c r="J87" s="1126">
        <f t="shared" si="141"/>
        <v>2.5750000000000002</v>
      </c>
      <c r="K87" s="1146">
        <f>'CEO II V GUILHERME'!O14</f>
        <v>86</v>
      </c>
      <c r="L87" s="1147">
        <f t="shared" si="153"/>
        <v>2.15</v>
      </c>
      <c r="M87" s="1146">
        <f>'CEO II V GUILHERME'!Q14</f>
        <v>72</v>
      </c>
      <c r="N87" s="1147">
        <f t="shared" si="154"/>
        <v>1.8</v>
      </c>
      <c r="O87" s="1146">
        <f>'CEO II V GUILHERME'!S14</f>
        <v>35</v>
      </c>
      <c r="P87" s="1147">
        <f t="shared" si="155"/>
        <v>0.875</v>
      </c>
      <c r="Q87" s="1125">
        <f t="shared" si="142"/>
        <v>193</v>
      </c>
      <c r="R87" s="1126">
        <f t="shared" si="143"/>
        <v>1.6083333333333334</v>
      </c>
      <c r="S87" s="1146">
        <f>'CEO II V GUILHERME'!W14</f>
        <v>64</v>
      </c>
      <c r="T87" s="174">
        <f t="shared" si="144"/>
        <v>1.6</v>
      </c>
      <c r="U87" s="1075"/>
      <c r="V87" s="174">
        <f t="shared" si="145"/>
        <v>0</v>
      </c>
      <c r="W87" s="1075"/>
      <c r="X87" s="174">
        <f t="shared" si="146"/>
        <v>0</v>
      </c>
      <c r="Y87" s="1031">
        <f t="shared" si="148"/>
        <v>64</v>
      </c>
      <c r="Z87" s="1033">
        <f t="shared" si="149"/>
        <v>0.53333333333333333</v>
      </c>
    </row>
    <row r="88" spans="1:26" ht="15.75" thickBot="1" x14ac:dyDescent="0.3">
      <c r="A88" s="1148" t="s">
        <v>7</v>
      </c>
      <c r="B88" s="1149">
        <f>SUM(B80:B87)</f>
        <v>840</v>
      </c>
      <c r="C88" s="753">
        <f>SUM(C80:C87)</f>
        <v>1233</v>
      </c>
      <c r="D88" s="362">
        <f t="shared" si="150"/>
        <v>1.4678571428571427</v>
      </c>
      <c r="E88" s="753">
        <f>SUM(E80:E87)</f>
        <v>1221</v>
      </c>
      <c r="F88" s="362">
        <f t="shared" si="151"/>
        <v>1.4535714285714285</v>
      </c>
      <c r="G88" s="753">
        <f>SUM(G80:G87)</f>
        <v>1279</v>
      </c>
      <c r="H88" s="362">
        <f t="shared" si="152"/>
        <v>1.5226190476190475</v>
      </c>
      <c r="I88" s="739">
        <f t="shared" si="140"/>
        <v>3733</v>
      </c>
      <c r="J88" s="363">
        <f t="shared" si="141"/>
        <v>1.4813492063492064</v>
      </c>
      <c r="K88" s="753">
        <f>SUM(K80:K87)</f>
        <v>1130</v>
      </c>
      <c r="L88" s="362">
        <f t="shared" si="153"/>
        <v>1.3452380952380953</v>
      </c>
      <c r="M88" s="753">
        <f t="shared" ref="M88" si="156">SUM(M80:M87)</f>
        <v>887</v>
      </c>
      <c r="N88" s="362">
        <f t="shared" si="154"/>
        <v>1.055952380952381</v>
      </c>
      <c r="O88" s="753">
        <f t="shared" ref="O88" si="157">SUM(O80:O87)</f>
        <v>1121</v>
      </c>
      <c r="P88" s="362">
        <f t="shared" si="155"/>
        <v>1.3345238095238094</v>
      </c>
      <c r="Q88" s="739">
        <f t="shared" si="142"/>
        <v>3138</v>
      </c>
      <c r="R88" s="363">
        <f t="shared" si="143"/>
        <v>1.2452380952380953</v>
      </c>
      <c r="S88" s="364">
        <f>SUM(S76:S87)</f>
        <v>1302</v>
      </c>
      <c r="T88" s="362">
        <f t="shared" ref="T88" si="158">S88/$B88</f>
        <v>1.55</v>
      </c>
      <c r="U88" s="364">
        <f>SUM(U76:U87)</f>
        <v>0</v>
      </c>
      <c r="V88" s="362">
        <f t="shared" ref="V88" si="159">U88/$B88</f>
        <v>0</v>
      </c>
      <c r="W88" s="364">
        <f>SUM(W76:W87)</f>
        <v>0</v>
      </c>
      <c r="X88" s="362">
        <f t="shared" ref="X88" si="160">W88/$B88</f>
        <v>0</v>
      </c>
      <c r="Y88" s="365">
        <f>SUM(Y76:Y87)</f>
        <v>1302</v>
      </c>
      <c r="Z88" s="363">
        <f>Y88/($B88*3)</f>
        <v>0.51666666666666672</v>
      </c>
    </row>
    <row r="93" spans="1:26" ht="14.25" customHeight="1" x14ac:dyDescent="0.25"/>
  </sheetData>
  <mergeCells count="5">
    <mergeCell ref="A1:X1"/>
    <mergeCell ref="A2:X2"/>
    <mergeCell ref="A44:Z44"/>
    <mergeCell ref="A61:Z61"/>
    <mergeCell ref="A78:Z78"/>
  </mergeCells>
  <conditionalFormatting sqref="D80:D1048576 L80:L1048576 Q76:R77 R80:R88 N80:N1048576 F80:F1048576 F37:F38 D37:D38 L37:L38 N37:N38 X37:X38 P37:V38 D34:D35 L34:L35 P34:V35 X34:X35 N34:N35 F34:F35 L31:L32 F31:F32 P31:V32 X31:X32 N31:N32 D31:D32 F28:F29 D28:D29 N28:N29 X28:X29 P28:V29 L28:L29 D24:D25 L24:L25 P24:V25 X24:X25 N24:N25 F24:F25 L21:L22 F21:F22 N21:N22 P21:V22 D21:D22 X21:X22 F18:F19 D18:D19 P18:V19 X18:X19 N18:N19 L18:L19 N3:N4 L14:L16 F14:F16 P14:V16 X14:X16 N14:N16 D14:D16 P3:V4 X6:X12 D3:D4 F3:F4 L3:L4 X3:X4 L6:L12 N6:N12 P6:V12 D6:D12 F6:F12 L40:L43 F40:F43 D40:D43 P40:V43 N40:N43 X40:X43 D63:D77 F63:F77 L63:L77 N63:N77 N46:N60 H63:J77 L46:L60 F46:F60 D46:D60 H46:J60 R46:R58 R63:R75 H80:J1048576 H37:J38 H34:J35 H31:J32 H28:J29 H24:J25 H21:J22 H18:J19 H14:J16 H6:J12 H3:J4 H40:J43 P46:P60 P63:P77 P80:P1048576 Q89:R1048576 Q59:R60 X88:X1048576 Z58 X58:X60 Z75 X75:X77 Z88 S75:S77 T46:V60 S58:S60 T63:V77 T80:V1048576 S88:S1048576">
    <cfRule type="cellIs" dxfId="133" priority="14" operator="lessThan">
      <formula>0.84</formula>
    </cfRule>
    <cfRule type="cellIs" dxfId="132" priority="15" operator="greaterThan">
      <formula>1</formula>
    </cfRule>
    <cfRule type="cellIs" dxfId="131" priority="16" operator="between">
      <formula>0.85</formula>
      <formula>1</formula>
    </cfRule>
  </conditionalFormatting>
  <conditionalFormatting sqref="L80:L1048576 D80:D1048576 Q76:R77 R80:R88 N80:N1048576 F80:F1048576 L37:L38 D37:D38 N37:N38 X37:X38 P37:V38 F37:F38 L34:L35 D34:D35 F34:F35 P34:V35 X34:X35 N34:N35 D31:D32 F31:F32 P31:V32 X31:X32 N31:N32 L31:L32 F28:F29 L28:L29 N28:N29 X28:X29 P28:V29 D28:D29 L24:L25 D24:D25 F24:F25 P24:V25 X24:X25 N24:N25 D21:D22 F21:F22 N21:N22 P21:V22 L21:L22 X21:X22 F18:F19 L18:L19 P18:V19 X18:X19 N18:N19 D18:D19 N3:N4 D14:D16 F14:F16 P14:V16 X14:X16 N14:N16 L14:L16 P3:V4 X6:X12 L3:L4 F3:F4 D3:D4 X3:X4 D6:D12 N6:N12 P6:V12 L6:L12 F6:F12 D40:D43 F40:F43 L40:L43 P40:V43 N40:N43 X40:X43 F63:F77 D63:D77 L63:L77 N63:N77 N46:N60 H63:J77 L46:L60 D46:D60 F46:F60 H46:J60 R46:R58 R63:R75 H80:J1048576 H37:J38 H34:J35 H31:J32 H28:J29 H24:J25 H21:J22 H18:J19 H14:J16 H6:J12 H3:J4 H40:J43 P46:P60 P63:P77 P80:P1048576 Q89:R1048576 Q59:R60 X88:X1048576 Z58 X58:X60 Z75 X75:X77 Z88 S75:S77 T46:V60 S58:S60 T63:V77 T80:V1048576 S88:S1048576">
    <cfRule type="cellIs" dxfId="130" priority="13" operator="equal">
      <formula>0</formula>
    </cfRule>
  </conditionalFormatting>
  <conditionalFormatting sqref="X46:X57">
    <cfRule type="cellIs" dxfId="129" priority="10" operator="lessThan">
      <formula>0.84</formula>
    </cfRule>
    <cfRule type="cellIs" dxfId="128" priority="11" operator="greaterThan">
      <formula>1</formula>
    </cfRule>
    <cfRule type="cellIs" dxfId="127" priority="12" operator="between">
      <formula>0.85</formula>
      <formula>1</formula>
    </cfRule>
  </conditionalFormatting>
  <conditionalFormatting sqref="X46:X57">
    <cfRule type="cellIs" dxfId="126" priority="9" operator="equal">
      <formula>0</formula>
    </cfRule>
  </conditionalFormatting>
  <conditionalFormatting sqref="X63:X74">
    <cfRule type="cellIs" dxfId="125" priority="6" operator="lessThan">
      <formula>0.84</formula>
    </cfRule>
    <cfRule type="cellIs" dxfId="124" priority="7" operator="greaterThan">
      <formula>1</formula>
    </cfRule>
    <cfRule type="cellIs" dxfId="123" priority="8" operator="between">
      <formula>0.85</formula>
      <formula>1</formula>
    </cfRule>
  </conditionalFormatting>
  <conditionalFormatting sqref="X63:X74">
    <cfRule type="cellIs" dxfId="122" priority="5" operator="equal">
      <formula>0</formula>
    </cfRule>
  </conditionalFormatting>
  <conditionalFormatting sqref="X80:X87">
    <cfRule type="cellIs" dxfId="121" priority="2" operator="lessThan">
      <formula>0.84</formula>
    </cfRule>
    <cfRule type="cellIs" dxfId="120" priority="3" operator="greaterThan">
      <formula>1</formula>
    </cfRule>
    <cfRule type="cellIs" dxfId="119" priority="4" operator="between">
      <formula>0.85</formula>
      <formula>1</formula>
    </cfRule>
  </conditionalFormatting>
  <conditionalFormatting sqref="X80:X87">
    <cfRule type="cellIs" dxfId="118" priority="1" operator="equal">
      <formula>0</formula>
    </cfRule>
  </conditionalFormatting>
  <pageMargins left="0.27" right="0.17" top="0.23" bottom="0.22" header="0.17" footer="0.17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AF46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3.5703125" customWidth="1"/>
    <col min="3" max="3" width="9.28515625" bestFit="1" customWidth="1"/>
    <col min="4" max="4" width="7.5703125" bestFit="1" customWidth="1"/>
    <col min="5" max="5" width="9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285156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8" max="28" width="7.5703125" bestFit="1" customWidth="1"/>
    <col min="29" max="29" width="7.140625" bestFit="1" customWidth="1"/>
    <col min="30" max="30" width="7.5703125" bestFit="1" customWidth="1"/>
    <col min="31" max="31" width="10" hidden="1" customWidth="1"/>
    <col min="32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507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542</v>
      </c>
      <c r="D6" s="1335" t="str">
        <f>'[1]Pque N Mundo I'!D20</f>
        <v>%</v>
      </c>
      <c r="E6" s="1334" t="s">
        <v>543</v>
      </c>
      <c r="F6" s="1335" t="str">
        <f>'[1]Pque N Mundo I'!F20</f>
        <v>%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9" t="s">
        <v>27</v>
      </c>
      <c r="B7" s="69">
        <v>4800</v>
      </c>
      <c r="C7" s="890">
        <v>4550</v>
      </c>
      <c r="D7" s="1049">
        <f t="shared" ref="D7:D17" si="0">C7/$B7</f>
        <v>0.94791666666666663</v>
      </c>
      <c r="E7" s="890">
        <v>4242</v>
      </c>
      <c r="F7" s="1049">
        <f t="shared" ref="F7:F17" si="1">E7/$B7</f>
        <v>0.88375000000000004</v>
      </c>
      <c r="G7" s="890">
        <v>4578</v>
      </c>
      <c r="H7" s="70">
        <f t="shared" ref="H7:H17" si="2">G7/$B7</f>
        <v>0.95374999999999999</v>
      </c>
      <c r="I7" s="890">
        <v>4236</v>
      </c>
      <c r="J7" s="70">
        <f t="shared" ref="J7:J17" si="3">I7/$B7</f>
        <v>0.88249999999999995</v>
      </c>
      <c r="K7" s="1016">
        <v>4936</v>
      </c>
      <c r="L7" s="70">
        <f t="shared" ref="L7:L17" si="4">K7/$B7</f>
        <v>1.0283333333333333</v>
      </c>
      <c r="M7" s="101">
        <f>SUM(G7,I7,K7)</f>
        <v>13750</v>
      </c>
      <c r="N7" s="102">
        <f>M7/($B7*3)</f>
        <v>0.95486111111111116</v>
      </c>
      <c r="O7" s="890">
        <v>4477</v>
      </c>
      <c r="P7" s="70">
        <f t="shared" ref="P7:P17" si="5">O7/$B7</f>
        <v>0.93270833333333336</v>
      </c>
      <c r="Q7" s="890">
        <v>4400</v>
      </c>
      <c r="R7" s="70">
        <f t="shared" ref="R7:R17" si="6">Q7/$B7</f>
        <v>0.91666666666666663</v>
      </c>
      <c r="S7" s="890">
        <v>4649</v>
      </c>
      <c r="T7" s="70">
        <f t="shared" ref="T7:T17" si="7">S7/$B7</f>
        <v>0.96854166666666663</v>
      </c>
      <c r="U7" s="101">
        <f>SUM(O7,Q7,S7)</f>
        <v>13526</v>
      </c>
      <c r="V7" s="102">
        <f>U7/($B7*3)</f>
        <v>0.9393055555555555</v>
      </c>
      <c r="W7" s="890">
        <v>4385</v>
      </c>
      <c r="X7" s="70">
        <f t="shared" ref="X7:X15" si="8">W7/$B7</f>
        <v>0.9135416666666667</v>
      </c>
      <c r="Y7" s="890">
        <v>4119</v>
      </c>
      <c r="Z7" s="70">
        <f t="shared" ref="Z7:AB15" si="9">Y7/$B7</f>
        <v>0.85812500000000003</v>
      </c>
      <c r="AA7" s="890">
        <v>4512</v>
      </c>
      <c r="AB7" s="70">
        <f t="shared" si="9"/>
        <v>0.94</v>
      </c>
      <c r="AC7" s="890">
        <v>4124</v>
      </c>
      <c r="AD7" s="1049">
        <f t="shared" ref="AD7:AD17" si="10">AC7/$B7</f>
        <v>0.85916666666666663</v>
      </c>
      <c r="AE7" s="101">
        <f>SUM(W7,Y7,AA7)</f>
        <v>13016</v>
      </c>
      <c r="AF7" s="102">
        <f>AE7/($B7*3)</f>
        <v>0.90388888888888885</v>
      </c>
    </row>
    <row r="8" spans="1:32" x14ac:dyDescent="0.25">
      <c r="A8" s="2" t="s">
        <v>28</v>
      </c>
      <c r="B8" s="3">
        <v>1664</v>
      </c>
      <c r="C8" s="1336">
        <v>753</v>
      </c>
      <c r="D8" s="1337">
        <f t="shared" si="0"/>
        <v>0.45252403846153844</v>
      </c>
      <c r="E8" s="1336">
        <v>1049</v>
      </c>
      <c r="F8" s="1337">
        <f t="shared" si="1"/>
        <v>0.63040865384615385</v>
      </c>
      <c r="G8" s="891">
        <v>993</v>
      </c>
      <c r="H8" s="72">
        <f t="shared" si="2"/>
        <v>0.59675480769230771</v>
      </c>
      <c r="I8" s="891">
        <v>951</v>
      </c>
      <c r="J8" s="72">
        <f t="shared" si="3"/>
        <v>0.57151442307692313</v>
      </c>
      <c r="K8" s="898">
        <v>1553</v>
      </c>
      <c r="L8" s="72">
        <f t="shared" si="4"/>
        <v>0.93329326923076927</v>
      </c>
      <c r="M8" s="103">
        <f t="shared" ref="M8:M17" si="11">SUM(G8,I8,K8)</f>
        <v>3497</v>
      </c>
      <c r="N8" s="273">
        <f t="shared" ref="N8:N17" si="12">M8/($B8*3)</f>
        <v>0.70052083333333337</v>
      </c>
      <c r="O8" s="891">
        <v>1259</v>
      </c>
      <c r="P8" s="72">
        <f t="shared" si="5"/>
        <v>0.75661057692307687</v>
      </c>
      <c r="Q8" s="891">
        <v>1230</v>
      </c>
      <c r="R8" s="72">
        <f t="shared" si="6"/>
        <v>0.73918269230769229</v>
      </c>
      <c r="S8" s="891">
        <v>1345</v>
      </c>
      <c r="T8" s="72">
        <f t="shared" si="7"/>
        <v>0.80829326923076927</v>
      </c>
      <c r="U8" s="101">
        <f t="shared" ref="U8:U16" si="13">SUM(O8,Q8,S8)</f>
        <v>3834</v>
      </c>
      <c r="V8" s="102">
        <f t="shared" ref="V8:V16" si="14">U8/($B8*3)</f>
        <v>0.76802884615384615</v>
      </c>
      <c r="W8" s="891">
        <v>1129</v>
      </c>
      <c r="X8" s="72">
        <f t="shared" si="8"/>
        <v>0.67848557692307687</v>
      </c>
      <c r="Y8" s="891">
        <v>988</v>
      </c>
      <c r="Z8" s="72">
        <f t="shared" si="9"/>
        <v>0.59375</v>
      </c>
      <c r="AA8" s="891">
        <v>993</v>
      </c>
      <c r="AB8" s="72">
        <f t="shared" si="9"/>
        <v>0.59675480769230771</v>
      </c>
      <c r="AC8" s="1285">
        <v>1049</v>
      </c>
      <c r="AD8" s="1281">
        <f t="shared" si="10"/>
        <v>0.63040865384615385</v>
      </c>
      <c r="AE8" s="101">
        <f t="shared" ref="AE8:AE16" si="15">SUM(W8,Y8,AA8)</f>
        <v>3110</v>
      </c>
      <c r="AF8" s="102">
        <f t="shared" ref="AF8:AF17" si="16">AE8/($B8*3)</f>
        <v>0.62299679487179482</v>
      </c>
    </row>
    <row r="9" spans="1:32" x14ac:dyDescent="0.25">
      <c r="A9" s="2" t="s">
        <v>29</v>
      </c>
      <c r="B9" s="3">
        <v>624</v>
      </c>
      <c r="C9" s="1336">
        <v>723</v>
      </c>
      <c r="D9" s="1337">
        <f t="shared" si="0"/>
        <v>1.1586538461538463</v>
      </c>
      <c r="E9" s="1336">
        <v>683</v>
      </c>
      <c r="F9" s="1337">
        <f t="shared" si="1"/>
        <v>1.0945512820512822</v>
      </c>
      <c r="G9" s="891">
        <v>810</v>
      </c>
      <c r="H9" s="72">
        <f t="shared" si="2"/>
        <v>1.2980769230769231</v>
      </c>
      <c r="I9" s="891">
        <v>629</v>
      </c>
      <c r="J9" s="72">
        <f t="shared" si="3"/>
        <v>1.0080128205128205</v>
      </c>
      <c r="K9" s="898">
        <v>676</v>
      </c>
      <c r="L9" s="72">
        <f t="shared" si="4"/>
        <v>1.0833333333333333</v>
      </c>
      <c r="M9" s="103">
        <f t="shared" si="11"/>
        <v>2115</v>
      </c>
      <c r="N9" s="273">
        <f t="shared" si="12"/>
        <v>1.1298076923076923</v>
      </c>
      <c r="O9" s="891">
        <v>535</v>
      </c>
      <c r="P9" s="72">
        <f t="shared" si="5"/>
        <v>0.85737179487179482</v>
      </c>
      <c r="Q9" s="891">
        <v>546</v>
      </c>
      <c r="R9" s="72">
        <f t="shared" si="6"/>
        <v>0.875</v>
      </c>
      <c r="S9" s="891">
        <v>773</v>
      </c>
      <c r="T9" s="72">
        <f t="shared" si="7"/>
        <v>1.2387820512820513</v>
      </c>
      <c r="U9" s="101">
        <f t="shared" si="13"/>
        <v>1854</v>
      </c>
      <c r="V9" s="102">
        <f t="shared" si="14"/>
        <v>0.99038461538461542</v>
      </c>
      <c r="W9" s="891">
        <v>682</v>
      </c>
      <c r="X9" s="72">
        <f t="shared" si="8"/>
        <v>1.0929487179487178</v>
      </c>
      <c r="Y9" s="891">
        <v>596</v>
      </c>
      <c r="Z9" s="72">
        <f t="shared" si="9"/>
        <v>0.95512820512820518</v>
      </c>
      <c r="AA9" s="891">
        <v>586</v>
      </c>
      <c r="AB9" s="72">
        <f t="shared" si="9"/>
        <v>0.9391025641025641</v>
      </c>
      <c r="AC9" s="1285">
        <v>465</v>
      </c>
      <c r="AD9" s="1281">
        <f t="shared" si="10"/>
        <v>0.74519230769230771</v>
      </c>
      <c r="AE9" s="101">
        <f t="shared" si="15"/>
        <v>1864</v>
      </c>
      <c r="AF9" s="102">
        <f t="shared" si="16"/>
        <v>0.99572649572649574</v>
      </c>
    </row>
    <row r="10" spans="1:32" x14ac:dyDescent="0.25">
      <c r="A10" s="2" t="s">
        <v>407</v>
      </c>
      <c r="B10" s="3">
        <v>384</v>
      </c>
      <c r="C10" s="1336">
        <v>555</v>
      </c>
      <c r="D10" s="1337">
        <f t="shared" si="0"/>
        <v>1.4453125</v>
      </c>
      <c r="E10" s="1336">
        <v>341</v>
      </c>
      <c r="F10" s="1337">
        <f t="shared" si="1"/>
        <v>0.88802083333333337</v>
      </c>
      <c r="G10" s="891">
        <v>435</v>
      </c>
      <c r="H10" s="72">
        <f t="shared" si="2"/>
        <v>1.1328125</v>
      </c>
      <c r="I10" s="891">
        <v>480</v>
      </c>
      <c r="J10" s="72">
        <f t="shared" si="3"/>
        <v>1.25</v>
      </c>
      <c r="K10" s="898">
        <v>521</v>
      </c>
      <c r="L10" s="72">
        <f t="shared" si="4"/>
        <v>1.3567708333333333</v>
      </c>
      <c r="M10" s="103">
        <f>SUM(G10,I10,K10)</f>
        <v>1436</v>
      </c>
      <c r="N10" s="273">
        <f t="shared" si="12"/>
        <v>1.2465277777777777</v>
      </c>
      <c r="O10" s="891">
        <v>450</v>
      </c>
      <c r="P10" s="72">
        <f t="shared" si="5"/>
        <v>1.171875</v>
      </c>
      <c r="Q10" s="891">
        <v>334</v>
      </c>
      <c r="R10" s="72">
        <f t="shared" si="6"/>
        <v>0.86979166666666663</v>
      </c>
      <c r="S10" s="891">
        <v>472</v>
      </c>
      <c r="T10" s="72">
        <f t="shared" si="7"/>
        <v>1.2291666666666667</v>
      </c>
      <c r="U10" s="101">
        <f t="shared" si="13"/>
        <v>1256</v>
      </c>
      <c r="V10" s="102">
        <f t="shared" si="14"/>
        <v>1.0902777777777777</v>
      </c>
      <c r="W10" s="891">
        <v>323</v>
      </c>
      <c r="X10" s="72">
        <f t="shared" si="8"/>
        <v>0.84114583333333337</v>
      </c>
      <c r="Y10" s="891">
        <v>285</v>
      </c>
      <c r="Z10" s="72">
        <f t="shared" si="9"/>
        <v>0.7421875</v>
      </c>
      <c r="AA10" s="891">
        <v>366</v>
      </c>
      <c r="AB10" s="72">
        <f t="shared" si="9"/>
        <v>0.953125</v>
      </c>
      <c r="AC10" s="1285">
        <v>396</v>
      </c>
      <c r="AD10" s="1281">
        <f t="shared" si="10"/>
        <v>1.03125</v>
      </c>
      <c r="AE10" s="101">
        <f t="shared" si="15"/>
        <v>974</v>
      </c>
      <c r="AF10" s="102">
        <f t="shared" si="16"/>
        <v>0.84548611111111116</v>
      </c>
    </row>
    <row r="11" spans="1:32" x14ac:dyDescent="0.25">
      <c r="A11" s="2" t="s">
        <v>31</v>
      </c>
      <c r="B11" s="3">
        <v>1344</v>
      </c>
      <c r="C11" s="1336">
        <v>1621</v>
      </c>
      <c r="D11" s="1337">
        <f t="shared" si="0"/>
        <v>1.2061011904761905</v>
      </c>
      <c r="E11" s="1336">
        <v>859</v>
      </c>
      <c r="F11" s="1337">
        <f t="shared" si="1"/>
        <v>0.63913690476190477</v>
      </c>
      <c r="G11" s="891">
        <v>1103</v>
      </c>
      <c r="H11" s="72">
        <f t="shared" si="2"/>
        <v>0.82068452380952384</v>
      </c>
      <c r="I11" s="891">
        <v>1477</v>
      </c>
      <c r="J11" s="72">
        <f t="shared" si="3"/>
        <v>1.0989583333333333</v>
      </c>
      <c r="K11" s="898">
        <v>1677</v>
      </c>
      <c r="L11" s="72">
        <f t="shared" si="4"/>
        <v>1.2477678571428572</v>
      </c>
      <c r="M11" s="103">
        <f t="shared" si="11"/>
        <v>4257</v>
      </c>
      <c r="N11" s="273">
        <f t="shared" si="12"/>
        <v>1.0558035714285714</v>
      </c>
      <c r="O11" s="891">
        <v>1215</v>
      </c>
      <c r="P11" s="72">
        <f t="shared" si="5"/>
        <v>0.9040178571428571</v>
      </c>
      <c r="Q11" s="891">
        <v>697</v>
      </c>
      <c r="R11" s="72">
        <f t="shared" si="6"/>
        <v>0.51860119047619047</v>
      </c>
      <c r="S11" s="891">
        <v>1957</v>
      </c>
      <c r="T11" s="72">
        <f t="shared" si="7"/>
        <v>1.4561011904761905</v>
      </c>
      <c r="U11" s="101">
        <f t="shared" si="13"/>
        <v>3869</v>
      </c>
      <c r="V11" s="102">
        <f t="shared" si="14"/>
        <v>0.95957341269841268</v>
      </c>
      <c r="W11" s="891">
        <v>1343</v>
      </c>
      <c r="X11" s="72">
        <f t="shared" si="8"/>
        <v>0.99925595238095233</v>
      </c>
      <c r="Y11" s="891">
        <v>1171</v>
      </c>
      <c r="Z11" s="72">
        <f t="shared" si="9"/>
        <v>0.87127976190476186</v>
      </c>
      <c r="AA11" s="898">
        <v>1494</v>
      </c>
      <c r="AB11" s="72">
        <f t="shared" si="9"/>
        <v>1.1116071428571428</v>
      </c>
      <c r="AC11" s="1285">
        <v>1602</v>
      </c>
      <c r="AD11" s="1281">
        <f t="shared" si="10"/>
        <v>1.1919642857142858</v>
      </c>
      <c r="AE11" s="101">
        <f t="shared" si="15"/>
        <v>4008</v>
      </c>
      <c r="AF11" s="102">
        <f t="shared" si="16"/>
        <v>0.99404761904761907</v>
      </c>
    </row>
    <row r="12" spans="1:32" x14ac:dyDescent="0.25">
      <c r="A12" s="2" t="s">
        <v>408</v>
      </c>
      <c r="B12" s="3">
        <v>192</v>
      </c>
      <c r="C12" s="1336">
        <v>176</v>
      </c>
      <c r="D12" s="1337">
        <f t="shared" si="0"/>
        <v>0.91666666666666663</v>
      </c>
      <c r="E12" s="1336">
        <v>218</v>
      </c>
      <c r="F12" s="1337">
        <f t="shared" si="1"/>
        <v>1.1354166666666667</v>
      </c>
      <c r="G12" s="891">
        <v>267</v>
      </c>
      <c r="H12" s="72">
        <f t="shared" si="2"/>
        <v>1.390625</v>
      </c>
      <c r="I12" s="891">
        <v>277</v>
      </c>
      <c r="J12" s="72">
        <f t="shared" si="3"/>
        <v>1.4427083333333333</v>
      </c>
      <c r="K12" s="898">
        <v>336</v>
      </c>
      <c r="L12" s="72">
        <f t="shared" si="4"/>
        <v>1.75</v>
      </c>
      <c r="M12" s="103">
        <f t="shared" si="11"/>
        <v>880</v>
      </c>
      <c r="N12" s="273">
        <f t="shared" si="12"/>
        <v>1.5277777777777777</v>
      </c>
      <c r="O12" s="891">
        <v>259</v>
      </c>
      <c r="P12" s="72">
        <f t="shared" si="5"/>
        <v>1.3489583333333333</v>
      </c>
      <c r="Q12" s="891">
        <v>154</v>
      </c>
      <c r="R12" s="72">
        <f t="shared" si="6"/>
        <v>0.80208333333333337</v>
      </c>
      <c r="S12" s="891">
        <v>302</v>
      </c>
      <c r="T12" s="72">
        <f t="shared" si="7"/>
        <v>1.5729166666666667</v>
      </c>
      <c r="U12" s="101">
        <f t="shared" si="13"/>
        <v>715</v>
      </c>
      <c r="V12" s="102">
        <f t="shared" si="14"/>
        <v>1.2413194444444444</v>
      </c>
      <c r="W12" s="891">
        <v>257</v>
      </c>
      <c r="X12" s="72">
        <f t="shared" si="8"/>
        <v>1.3385416666666667</v>
      </c>
      <c r="Y12" s="891">
        <v>253</v>
      </c>
      <c r="Z12" s="72">
        <f t="shared" si="9"/>
        <v>1.3177083333333333</v>
      </c>
      <c r="AA12" s="891">
        <v>248</v>
      </c>
      <c r="AB12" s="72">
        <f t="shared" si="9"/>
        <v>1.2916666666666667</v>
      </c>
      <c r="AC12" s="1285">
        <v>200</v>
      </c>
      <c r="AD12" s="1281">
        <f t="shared" si="10"/>
        <v>1.0416666666666667</v>
      </c>
      <c r="AE12" s="101">
        <f t="shared" si="15"/>
        <v>758</v>
      </c>
      <c r="AF12" s="102">
        <f t="shared" si="16"/>
        <v>1.3159722222222223</v>
      </c>
    </row>
    <row r="13" spans="1:32" x14ac:dyDescent="0.25">
      <c r="A13" s="2" t="s">
        <v>9</v>
      </c>
      <c r="B13" s="3">
        <v>672</v>
      </c>
      <c r="C13" s="1336">
        <v>536</v>
      </c>
      <c r="D13" s="1337">
        <f t="shared" si="0"/>
        <v>0.79761904761904767</v>
      </c>
      <c r="E13" s="1336">
        <v>682</v>
      </c>
      <c r="F13" s="1337">
        <f t="shared" si="1"/>
        <v>1.0148809523809523</v>
      </c>
      <c r="G13" s="891">
        <v>678</v>
      </c>
      <c r="H13" s="72">
        <f t="shared" si="2"/>
        <v>1.0089285714285714</v>
      </c>
      <c r="I13" s="891">
        <v>774</v>
      </c>
      <c r="J13" s="72">
        <f t="shared" si="3"/>
        <v>1.1517857142857142</v>
      </c>
      <c r="K13" s="891">
        <v>1019</v>
      </c>
      <c r="L13" s="72">
        <f t="shared" si="4"/>
        <v>1.5163690476190477</v>
      </c>
      <c r="M13" s="103">
        <f t="shared" si="11"/>
        <v>2471</v>
      </c>
      <c r="N13" s="273">
        <f t="shared" si="12"/>
        <v>1.2256944444444444</v>
      </c>
      <c r="O13" s="891">
        <v>627</v>
      </c>
      <c r="P13" s="72">
        <f t="shared" si="5"/>
        <v>0.9330357142857143</v>
      </c>
      <c r="Q13" s="891">
        <v>405</v>
      </c>
      <c r="R13" s="72">
        <f t="shared" si="6"/>
        <v>0.6026785714285714</v>
      </c>
      <c r="S13" s="891">
        <v>1201</v>
      </c>
      <c r="T13" s="72">
        <f t="shared" si="7"/>
        <v>1.7872023809523809</v>
      </c>
      <c r="U13" s="101">
        <f t="shared" si="13"/>
        <v>2233</v>
      </c>
      <c r="V13" s="102">
        <f t="shared" si="14"/>
        <v>1.1076388888888888</v>
      </c>
      <c r="W13" s="891">
        <v>1026</v>
      </c>
      <c r="X13" s="72">
        <f t="shared" si="8"/>
        <v>1.5267857142857142</v>
      </c>
      <c r="Y13" s="891">
        <v>929</v>
      </c>
      <c r="Z13" s="72">
        <f t="shared" si="9"/>
        <v>1.3824404761904763</v>
      </c>
      <c r="AA13" s="898">
        <v>972</v>
      </c>
      <c r="AB13" s="72">
        <f t="shared" si="9"/>
        <v>1.4464285714285714</v>
      </c>
      <c r="AC13" s="1285">
        <v>854</v>
      </c>
      <c r="AD13" s="1281">
        <f t="shared" si="10"/>
        <v>1.2708333333333333</v>
      </c>
      <c r="AE13" s="101">
        <f t="shared" si="15"/>
        <v>2927</v>
      </c>
      <c r="AF13" s="102">
        <f t="shared" si="16"/>
        <v>1.4518849206349207</v>
      </c>
    </row>
    <row r="14" spans="1:32" x14ac:dyDescent="0.25">
      <c r="A14" s="2" t="s">
        <v>10</v>
      </c>
      <c r="B14" s="3">
        <v>526</v>
      </c>
      <c r="C14" s="1336">
        <v>535</v>
      </c>
      <c r="D14" s="1337">
        <f t="shared" si="0"/>
        <v>1.0171102661596958</v>
      </c>
      <c r="E14" s="1336">
        <v>514</v>
      </c>
      <c r="F14" s="1337">
        <f t="shared" si="1"/>
        <v>0.97718631178707227</v>
      </c>
      <c r="G14" s="891">
        <v>564</v>
      </c>
      <c r="H14" s="72">
        <f t="shared" si="2"/>
        <v>1.0722433460076046</v>
      </c>
      <c r="I14" s="891">
        <v>448</v>
      </c>
      <c r="J14" s="72">
        <f t="shared" si="3"/>
        <v>0.85171102661596954</v>
      </c>
      <c r="K14" s="891">
        <v>413</v>
      </c>
      <c r="L14" s="72">
        <f t="shared" si="4"/>
        <v>0.78517110266159695</v>
      </c>
      <c r="M14" s="103">
        <f t="shared" si="11"/>
        <v>1425</v>
      </c>
      <c r="N14" s="273">
        <f t="shared" si="12"/>
        <v>0.90304182509505704</v>
      </c>
      <c r="O14" s="891">
        <v>241</v>
      </c>
      <c r="P14" s="72">
        <f t="shared" si="5"/>
        <v>0.45817490494296575</v>
      </c>
      <c r="Q14" s="891">
        <v>373</v>
      </c>
      <c r="R14" s="72">
        <f t="shared" si="6"/>
        <v>0.70912547528517111</v>
      </c>
      <c r="S14" s="891">
        <v>276</v>
      </c>
      <c r="T14" s="72">
        <f t="shared" si="7"/>
        <v>0.52471482889733845</v>
      </c>
      <c r="U14" s="101">
        <f t="shared" si="13"/>
        <v>890</v>
      </c>
      <c r="V14" s="102">
        <f t="shared" si="14"/>
        <v>0.56400506970849174</v>
      </c>
      <c r="W14" s="892">
        <v>414</v>
      </c>
      <c r="X14" s="72">
        <f t="shared" si="8"/>
        <v>0.78707224334600756</v>
      </c>
      <c r="Y14" s="892">
        <v>395</v>
      </c>
      <c r="Z14" s="72">
        <f t="shared" si="9"/>
        <v>0.75095057034220536</v>
      </c>
      <c r="AA14" s="892">
        <v>371</v>
      </c>
      <c r="AB14" s="72">
        <f t="shared" si="9"/>
        <v>0.70532319391634979</v>
      </c>
      <c r="AC14" s="1285">
        <v>398</v>
      </c>
      <c r="AD14" s="1281">
        <f t="shared" si="10"/>
        <v>0.75665399239543729</v>
      </c>
      <c r="AE14" s="101">
        <f t="shared" si="15"/>
        <v>1180</v>
      </c>
      <c r="AF14" s="102">
        <f t="shared" si="16"/>
        <v>0.74778200253485427</v>
      </c>
    </row>
    <row r="15" spans="1:32" x14ac:dyDescent="0.25">
      <c r="A15" s="2" t="s">
        <v>42</v>
      </c>
      <c r="B15" s="3">
        <v>526</v>
      </c>
      <c r="C15" s="1336">
        <v>230</v>
      </c>
      <c r="D15" s="1337">
        <f t="shared" si="0"/>
        <v>0.43726235741444869</v>
      </c>
      <c r="E15" s="1336">
        <v>252</v>
      </c>
      <c r="F15" s="1337">
        <f t="shared" si="1"/>
        <v>0.47908745247148288</v>
      </c>
      <c r="G15" s="891">
        <v>200</v>
      </c>
      <c r="H15" s="72">
        <f t="shared" si="2"/>
        <v>0.38022813688212925</v>
      </c>
      <c r="I15" s="891">
        <v>192</v>
      </c>
      <c r="J15" s="72">
        <f t="shared" si="3"/>
        <v>0.36501901140684412</v>
      </c>
      <c r="K15" s="891">
        <v>212</v>
      </c>
      <c r="L15" s="72">
        <f t="shared" si="4"/>
        <v>0.40304182509505704</v>
      </c>
      <c r="M15" s="103">
        <f t="shared" si="11"/>
        <v>604</v>
      </c>
      <c r="N15" s="273">
        <f t="shared" si="12"/>
        <v>0.38276299112801015</v>
      </c>
      <c r="O15" s="891">
        <v>216</v>
      </c>
      <c r="P15" s="72">
        <f t="shared" si="5"/>
        <v>0.41064638783269963</v>
      </c>
      <c r="Q15" s="891">
        <v>226</v>
      </c>
      <c r="R15" s="72">
        <f t="shared" si="6"/>
        <v>0.42965779467680609</v>
      </c>
      <c r="S15" s="891">
        <v>161</v>
      </c>
      <c r="T15" s="72">
        <f t="shared" si="7"/>
        <v>0.30608365019011408</v>
      </c>
      <c r="U15" s="101">
        <f t="shared" si="13"/>
        <v>603</v>
      </c>
      <c r="V15" s="102">
        <f t="shared" si="14"/>
        <v>0.38212927756653992</v>
      </c>
      <c r="W15" s="893">
        <v>222</v>
      </c>
      <c r="X15" s="507">
        <f t="shared" si="8"/>
        <v>0.4220532319391635</v>
      </c>
      <c r="Y15" s="893">
        <v>275</v>
      </c>
      <c r="Z15" s="507">
        <f t="shared" si="9"/>
        <v>0.52281368821292773</v>
      </c>
      <c r="AA15" s="893">
        <v>50</v>
      </c>
      <c r="AB15" s="507">
        <f t="shared" si="9"/>
        <v>9.5057034220532313E-2</v>
      </c>
      <c r="AC15" s="1285">
        <v>171</v>
      </c>
      <c r="AD15" s="1281">
        <f t="shared" si="10"/>
        <v>0.32509505703422054</v>
      </c>
      <c r="AE15" s="101">
        <f t="shared" si="15"/>
        <v>547</v>
      </c>
      <c r="AF15" s="102">
        <f t="shared" si="16"/>
        <v>0.34664131812420784</v>
      </c>
    </row>
    <row r="16" spans="1:32" ht="15.75" thickBot="1" x14ac:dyDescent="0.3">
      <c r="A16" s="85" t="s">
        <v>13</v>
      </c>
      <c r="B16" s="131">
        <v>526</v>
      </c>
      <c r="C16" s="1338">
        <v>171</v>
      </c>
      <c r="D16" s="1339">
        <f t="shared" si="0"/>
        <v>0.32509505703422054</v>
      </c>
      <c r="E16" s="1338">
        <v>218</v>
      </c>
      <c r="F16" s="1339">
        <f t="shared" si="1"/>
        <v>0.4144486692015209</v>
      </c>
      <c r="G16" s="892">
        <v>388</v>
      </c>
      <c r="H16" s="507">
        <f t="shared" si="2"/>
        <v>0.73764258555133078</v>
      </c>
      <c r="I16" s="892">
        <v>347</v>
      </c>
      <c r="J16" s="507">
        <f t="shared" si="3"/>
        <v>0.65969581749049433</v>
      </c>
      <c r="K16" s="892">
        <v>398</v>
      </c>
      <c r="L16" s="507">
        <f t="shared" si="4"/>
        <v>0.75665399239543729</v>
      </c>
      <c r="M16" s="201">
        <f t="shared" si="11"/>
        <v>1133</v>
      </c>
      <c r="N16" s="508">
        <f t="shared" si="12"/>
        <v>0.71799746514575413</v>
      </c>
      <c r="O16" s="892">
        <v>457</v>
      </c>
      <c r="P16" s="507">
        <f t="shared" si="5"/>
        <v>0.86882129277566544</v>
      </c>
      <c r="Q16" s="892">
        <v>448</v>
      </c>
      <c r="R16" s="507">
        <f t="shared" si="6"/>
        <v>0.85171102661596954</v>
      </c>
      <c r="S16" s="892">
        <v>435</v>
      </c>
      <c r="T16" s="507">
        <f t="shared" si="7"/>
        <v>0.8269961977186312</v>
      </c>
      <c r="U16" s="101">
        <f t="shared" si="13"/>
        <v>1340</v>
      </c>
      <c r="V16" s="102">
        <f t="shared" si="14"/>
        <v>0.84917617237008869</v>
      </c>
      <c r="W16" s="893">
        <v>333</v>
      </c>
      <c r="X16" s="507">
        <f t="shared" ref="X16:X17" si="17">W16/$B16</f>
        <v>0.63307984790874527</v>
      </c>
      <c r="Y16" s="1229">
        <v>368</v>
      </c>
      <c r="Z16" s="507">
        <f t="shared" ref="Z16:AB17" si="18">Y16/$B16</f>
        <v>0.69961977186311786</v>
      </c>
      <c r="AA16" s="893">
        <v>367</v>
      </c>
      <c r="AB16" s="507">
        <f t="shared" ref="AB16" si="19">AA16/$B16</f>
        <v>0.69771863117870725</v>
      </c>
      <c r="AC16" s="1286">
        <v>287</v>
      </c>
      <c r="AD16" s="1282">
        <f t="shared" si="10"/>
        <v>0.54562737642585546</v>
      </c>
      <c r="AE16" s="101">
        <f t="shared" si="15"/>
        <v>1068</v>
      </c>
      <c r="AF16" s="102">
        <f t="shared" si="16"/>
        <v>0.67680608365019013</v>
      </c>
    </row>
    <row r="17" spans="1:32" ht="15.75" thickBot="1" x14ac:dyDescent="0.3">
      <c r="A17" s="528" t="s">
        <v>7</v>
      </c>
      <c r="B17" s="517">
        <f>SUM(B7:B16)</f>
        <v>11258</v>
      </c>
      <c r="C17" s="518">
        <f>SUM(C7:C16)</f>
        <v>9850</v>
      </c>
      <c r="D17" s="519">
        <f t="shared" si="0"/>
        <v>0.87493338070705273</v>
      </c>
      <c r="E17" s="518">
        <f>SUM(E7:E16)</f>
        <v>9058</v>
      </c>
      <c r="F17" s="519">
        <f t="shared" si="1"/>
        <v>0.80458340735476996</v>
      </c>
      <c r="G17" s="518">
        <f>SUM(G7:G16)</f>
        <v>10016</v>
      </c>
      <c r="H17" s="519">
        <f t="shared" si="2"/>
        <v>0.88967845087937469</v>
      </c>
      <c r="I17" s="518">
        <f>SUM(I7:I16)</f>
        <v>9811</v>
      </c>
      <c r="J17" s="519">
        <f t="shared" si="3"/>
        <v>0.87146917747379637</v>
      </c>
      <c r="K17" s="1019">
        <f>SUM(K7:K16)</f>
        <v>11741</v>
      </c>
      <c r="L17" s="519">
        <f t="shared" si="4"/>
        <v>1.042902824658021</v>
      </c>
      <c r="M17" s="485">
        <f t="shared" si="11"/>
        <v>31568</v>
      </c>
      <c r="N17" s="520">
        <f t="shared" si="12"/>
        <v>0.93468348433706405</v>
      </c>
      <c r="O17" s="518">
        <f>SUM(O7:O16)</f>
        <v>9736</v>
      </c>
      <c r="P17" s="519">
        <f t="shared" si="5"/>
        <v>0.86480724817907262</v>
      </c>
      <c r="Q17" s="518">
        <f>SUM(Q7:Q16)</f>
        <v>8813</v>
      </c>
      <c r="R17" s="519">
        <f t="shared" si="6"/>
        <v>0.78282110499200563</v>
      </c>
      <c r="S17" s="518">
        <f>SUM(S7:S16)</f>
        <v>11571</v>
      </c>
      <c r="T17" s="519">
        <f t="shared" si="7"/>
        <v>1.0278024515899804</v>
      </c>
      <c r="U17" s="485">
        <f>SUM(O17,Q17,S17)</f>
        <v>30120</v>
      </c>
      <c r="V17" s="520">
        <f t="shared" ref="V17" si="20">U17/($B17*3)</f>
        <v>0.89181026825368626</v>
      </c>
      <c r="W17" s="518">
        <f>SUM(W7:W16)</f>
        <v>10114</v>
      </c>
      <c r="X17" s="519">
        <f t="shared" si="17"/>
        <v>0.89838337182448036</v>
      </c>
      <c r="Y17" s="518">
        <f>SUM(Y7:Y16)</f>
        <v>9379</v>
      </c>
      <c r="Z17" s="519">
        <f t="shared" si="18"/>
        <v>0.83309646473618759</v>
      </c>
      <c r="AA17" s="518">
        <f>SUM(AA7:AA16)</f>
        <v>9959</v>
      </c>
      <c r="AB17" s="519">
        <f t="shared" si="18"/>
        <v>0.88461538461538458</v>
      </c>
      <c r="AC17" s="518">
        <f>SUM(AC7:AC16)</f>
        <v>9546</v>
      </c>
      <c r="AD17" s="519">
        <f t="shared" si="10"/>
        <v>0.84793036063243921</v>
      </c>
      <c r="AE17" s="485">
        <f>SUM(W17,Y17,AA17)</f>
        <v>29452</v>
      </c>
      <c r="AF17" s="520">
        <f t="shared" si="16"/>
        <v>0.87203174039201747</v>
      </c>
    </row>
    <row r="20" spans="1:32" ht="15.75" hidden="1" x14ac:dyDescent="0.25">
      <c r="A20" s="1402" t="s">
        <v>391</v>
      </c>
      <c r="B20" s="1403"/>
      <c r="C20" s="1403"/>
      <c r="D20" s="1403"/>
      <c r="E20" s="1403"/>
      <c r="F20" s="1403"/>
      <c r="G20" s="1403"/>
      <c r="H20" s="1403"/>
      <c r="I20" s="1403"/>
      <c r="J20" s="1403"/>
      <c r="K20" s="1403"/>
      <c r="L20" s="1403"/>
      <c r="M20" s="1403"/>
      <c r="N20" s="1403"/>
      <c r="O20" s="1403"/>
      <c r="P20" s="1403"/>
      <c r="Q20" s="1403"/>
      <c r="R20" s="1403"/>
      <c r="S20" s="1403"/>
      <c r="T20" s="1403"/>
      <c r="U20" s="1403"/>
      <c r="V20" s="1403"/>
      <c r="W20" s="1403"/>
      <c r="X20" s="1403"/>
      <c r="Y20" s="1403"/>
      <c r="Z20" s="1403"/>
      <c r="AA20" s="1403"/>
      <c r="AB20" s="1403"/>
      <c r="AC20" s="1403"/>
      <c r="AD20" s="1403"/>
      <c r="AE20" s="1403"/>
      <c r="AF20" s="1403"/>
    </row>
    <row r="21" spans="1:32" ht="23.25" hidden="1" thickBot="1" x14ac:dyDescent="0.3">
      <c r="A21" s="14" t="s">
        <v>14</v>
      </c>
      <c r="B21" s="94" t="s">
        <v>207</v>
      </c>
      <c r="C21" s="1334" t="str">
        <f>'[1]Pque N Mundo I'!C20</f>
        <v>SET</v>
      </c>
      <c r="D21" s="1335" t="str">
        <f>'[1]Pque N Mundo I'!D20</f>
        <v>%</v>
      </c>
      <c r="E21" s="1334" t="str">
        <f>'[1]Pque N Mundo I'!E20</f>
        <v>OUT</v>
      </c>
      <c r="F21" s="1335" t="str">
        <f>'[1]Pque N Mundo I'!F20</f>
        <v>%</v>
      </c>
      <c r="G21" s="14" t="str">
        <f>'Pque N Mundo I'!G20</f>
        <v>MAR_17</v>
      </c>
      <c r="H21" s="15" t="str">
        <f>'Pque N Mundo I'!H20</f>
        <v>%</v>
      </c>
      <c r="I21" s="14" t="str">
        <f>'Pque N Mundo I'!I20</f>
        <v>ABR_17</v>
      </c>
      <c r="J21" s="15" t="str">
        <f>'Pque N Mundo I'!J20</f>
        <v>%</v>
      </c>
      <c r="K21" s="14" t="str">
        <f>'Pque N Mundo I'!K20</f>
        <v>MAI_17</v>
      </c>
      <c r="L21" s="15" t="str">
        <f>'Pque N Mundo I'!L20</f>
        <v>%</v>
      </c>
      <c r="M21" s="138" t="str">
        <f>'Pque N Mundo I'!M6</f>
        <v>Trimestre</v>
      </c>
      <c r="N21" s="13" t="str">
        <f>'Pque N Mundo I'!N6</f>
        <v>% Trim</v>
      </c>
      <c r="O21" s="14" t="str">
        <f>'Pque N Mundo I'!O20</f>
        <v>JUN_17</v>
      </c>
      <c r="P21" s="15" t="str">
        <f>'Pque N Mundo I'!P20</f>
        <v>%</v>
      </c>
      <c r="Q21" s="14" t="str">
        <f>'Pque N Mundo I'!Q20</f>
        <v>JUL_17</v>
      </c>
      <c r="R21" s="15" t="str">
        <f>'Pque N Mundo I'!R20</f>
        <v>%</v>
      </c>
      <c r="S21" s="14" t="str">
        <f>'Pque N Mundo I'!S20</f>
        <v>AGO_17</v>
      </c>
      <c r="T21" s="15" t="str">
        <f>'Pque N Mundo I'!T20</f>
        <v>%</v>
      </c>
      <c r="U21" s="1048"/>
      <c r="V21" s="1048"/>
      <c r="W21" s="1048"/>
      <c r="X21" s="1048"/>
      <c r="Y21" s="1070"/>
      <c r="Z21" s="1070"/>
      <c r="AA21" s="1048"/>
      <c r="AB21" s="1048"/>
      <c r="AC21" s="1284">
        <f>'[2]Pque N Mundo I'!Y20</f>
        <v>0</v>
      </c>
      <c r="AD21" s="1280">
        <f>'[2]Pque N Mundo I'!Z20</f>
        <v>0</v>
      </c>
      <c r="AE21" s="138" t="str">
        <f>'Pque N Mundo I'!AE20</f>
        <v>Trimestre</v>
      </c>
      <c r="AF21" s="13" t="str">
        <f>'Pque N Mundo I'!AF20</f>
        <v>% Trim</v>
      </c>
    </row>
    <row r="22" spans="1:32" ht="15.75" hidden="1" thickTop="1" x14ac:dyDescent="0.25">
      <c r="A22" s="79" t="s">
        <v>16</v>
      </c>
      <c r="B22" s="81">
        <v>24</v>
      </c>
      <c r="C22" s="80"/>
      <c r="D22" s="82">
        <f t="shared" ref="D22:D34" si="21">C22/$B22</f>
        <v>0</v>
      </c>
      <c r="E22" s="921"/>
      <c r="F22" s="82">
        <f t="shared" ref="F22:F34" si="22">E22/$B22</f>
        <v>0</v>
      </c>
      <c r="G22" s="80">
        <v>25</v>
      </c>
      <c r="H22" s="82">
        <f t="shared" ref="H22:H34" si="23">G22/$B22</f>
        <v>1.0416666666666667</v>
      </c>
      <c r="I22" s="80"/>
      <c r="J22" s="82">
        <f t="shared" ref="J22:J34" si="24">I22/$B22</f>
        <v>0</v>
      </c>
      <c r="K22" s="80"/>
      <c r="L22" s="82">
        <f t="shared" ref="L22:L34" si="25">K22/$B22</f>
        <v>0</v>
      </c>
      <c r="M22" s="170">
        <f t="shared" ref="M22:M34" si="26">SUM(G22,I22,K22)</f>
        <v>25</v>
      </c>
      <c r="N22" s="171">
        <f t="shared" ref="N22:N34" si="27">M22/($B22*3)</f>
        <v>0.34722222222222221</v>
      </c>
      <c r="O22" s="80"/>
      <c r="P22" s="82">
        <f t="shared" ref="P22:P34" si="28">O22/$B22</f>
        <v>0</v>
      </c>
      <c r="Q22" s="80"/>
      <c r="R22" s="82">
        <f t="shared" ref="R22:R34" si="29">Q22/$B22</f>
        <v>0</v>
      </c>
      <c r="S22" s="921"/>
      <c r="T22" s="82">
        <f t="shared" ref="T22:T34" si="30">S22/$B22</f>
        <v>0</v>
      </c>
      <c r="U22" s="82"/>
      <c r="V22" s="82"/>
      <c r="W22" s="82"/>
      <c r="X22" s="82"/>
      <c r="Y22" s="82"/>
      <c r="Z22" s="82"/>
      <c r="AA22" s="82"/>
      <c r="AB22" s="82"/>
      <c r="AC22" s="80">
        <v>25</v>
      </c>
      <c r="AD22" s="82">
        <f t="shared" ref="AD22:AD34" si="31">AC22/$B22</f>
        <v>1.0416666666666667</v>
      </c>
      <c r="AE22" s="170">
        <f t="shared" ref="AE22:AE34" si="32">SUM(O22,Q22,S22)</f>
        <v>0</v>
      </c>
      <c r="AF22" s="171">
        <f t="shared" ref="AF22:AF34" si="33">AE22/($B22*3)</f>
        <v>0</v>
      </c>
    </row>
    <row r="23" spans="1:32" hidden="1" x14ac:dyDescent="0.25">
      <c r="A23" s="2" t="s">
        <v>17</v>
      </c>
      <c r="B23" s="126">
        <v>4</v>
      </c>
      <c r="C23" s="1336"/>
      <c r="D23" s="1337">
        <f t="shared" si="21"/>
        <v>0</v>
      </c>
      <c r="E23" s="1336"/>
      <c r="F23" s="1337">
        <f t="shared" si="22"/>
        <v>0</v>
      </c>
      <c r="G23" s="891">
        <v>4</v>
      </c>
      <c r="H23" s="72">
        <f t="shared" si="23"/>
        <v>1</v>
      </c>
      <c r="I23" s="97"/>
      <c r="J23" s="72">
        <f t="shared" si="24"/>
        <v>0</v>
      </c>
      <c r="K23" s="97"/>
      <c r="L23" s="72">
        <f t="shared" si="25"/>
        <v>0</v>
      </c>
      <c r="M23" s="103">
        <f t="shared" si="26"/>
        <v>4</v>
      </c>
      <c r="N23" s="273">
        <f t="shared" si="27"/>
        <v>0.33333333333333331</v>
      </c>
      <c r="O23" s="97"/>
      <c r="P23" s="72">
        <f t="shared" si="28"/>
        <v>0</v>
      </c>
      <c r="Q23" s="97"/>
      <c r="R23" s="72">
        <f t="shared" si="29"/>
        <v>0</v>
      </c>
      <c r="S23" s="891"/>
      <c r="T23" s="72">
        <f t="shared" si="30"/>
        <v>0</v>
      </c>
      <c r="U23" s="1050"/>
      <c r="V23" s="1050"/>
      <c r="W23" s="1050"/>
      <c r="X23" s="1050"/>
      <c r="Y23" s="1071"/>
      <c r="Z23" s="1071"/>
      <c r="AA23" s="1050"/>
      <c r="AB23" s="1050"/>
      <c r="AC23" s="1285">
        <v>4</v>
      </c>
      <c r="AD23" s="1281">
        <f t="shared" si="31"/>
        <v>1</v>
      </c>
      <c r="AE23" s="103">
        <f t="shared" si="32"/>
        <v>0</v>
      </c>
      <c r="AF23" s="273">
        <f t="shared" si="33"/>
        <v>0</v>
      </c>
    </row>
    <row r="24" spans="1:32" hidden="1" x14ac:dyDescent="0.25">
      <c r="A24" s="2" t="s">
        <v>18</v>
      </c>
      <c r="B24" s="126">
        <v>4</v>
      </c>
      <c r="C24" s="1336"/>
      <c r="D24" s="1337">
        <f t="shared" si="21"/>
        <v>0</v>
      </c>
      <c r="E24" s="1336"/>
      <c r="F24" s="1337">
        <f t="shared" si="22"/>
        <v>0</v>
      </c>
      <c r="G24" s="891">
        <v>4</v>
      </c>
      <c r="H24" s="72">
        <f t="shared" si="23"/>
        <v>1</v>
      </c>
      <c r="I24" s="97"/>
      <c r="J24" s="72">
        <f t="shared" si="24"/>
        <v>0</v>
      </c>
      <c r="K24" s="97"/>
      <c r="L24" s="72">
        <f t="shared" si="25"/>
        <v>0</v>
      </c>
      <c r="M24" s="103">
        <f t="shared" si="26"/>
        <v>4</v>
      </c>
      <c r="N24" s="273">
        <f t="shared" si="27"/>
        <v>0.33333333333333331</v>
      </c>
      <c r="O24" s="97"/>
      <c r="P24" s="72">
        <f t="shared" si="28"/>
        <v>0</v>
      </c>
      <c r="Q24" s="97"/>
      <c r="R24" s="72">
        <f t="shared" si="29"/>
        <v>0</v>
      </c>
      <c r="S24" s="891"/>
      <c r="T24" s="72">
        <f t="shared" si="30"/>
        <v>0</v>
      </c>
      <c r="U24" s="1050"/>
      <c r="V24" s="1050"/>
      <c r="W24" s="1050"/>
      <c r="X24" s="1050"/>
      <c r="Y24" s="1071"/>
      <c r="Z24" s="1071"/>
      <c r="AA24" s="1050"/>
      <c r="AB24" s="1050"/>
      <c r="AC24" s="1285">
        <v>4</v>
      </c>
      <c r="AD24" s="1281">
        <f t="shared" si="31"/>
        <v>1</v>
      </c>
      <c r="AE24" s="103">
        <f t="shared" si="32"/>
        <v>0</v>
      </c>
      <c r="AF24" s="273">
        <f t="shared" si="33"/>
        <v>0</v>
      </c>
    </row>
    <row r="25" spans="1:32" hidden="1" x14ac:dyDescent="0.25">
      <c r="A25" s="2" t="s">
        <v>32</v>
      </c>
      <c r="B25" s="126">
        <v>2</v>
      </c>
      <c r="C25" s="1336"/>
      <c r="D25" s="1337">
        <f t="shared" si="21"/>
        <v>0</v>
      </c>
      <c r="E25" s="1336"/>
      <c r="F25" s="1337">
        <f t="shared" si="22"/>
        <v>0</v>
      </c>
      <c r="G25" s="891">
        <v>2</v>
      </c>
      <c r="H25" s="72">
        <f t="shared" si="23"/>
        <v>1</v>
      </c>
      <c r="I25" s="97"/>
      <c r="J25" s="72">
        <f t="shared" si="24"/>
        <v>0</v>
      </c>
      <c r="K25" s="97"/>
      <c r="L25" s="72">
        <f t="shared" si="25"/>
        <v>0</v>
      </c>
      <c r="M25" s="103">
        <f t="shared" si="26"/>
        <v>2</v>
      </c>
      <c r="N25" s="273">
        <f t="shared" si="27"/>
        <v>0.33333333333333331</v>
      </c>
      <c r="O25" s="97"/>
      <c r="P25" s="72">
        <f t="shared" si="28"/>
        <v>0</v>
      </c>
      <c r="Q25" s="97"/>
      <c r="R25" s="72">
        <f t="shared" si="29"/>
        <v>0</v>
      </c>
      <c r="S25" s="891"/>
      <c r="T25" s="72">
        <f t="shared" si="30"/>
        <v>0</v>
      </c>
      <c r="U25" s="1050"/>
      <c r="V25" s="1050"/>
      <c r="W25" s="1050"/>
      <c r="X25" s="1050"/>
      <c r="Y25" s="1071"/>
      <c r="Z25" s="1071"/>
      <c r="AA25" s="1050"/>
      <c r="AB25" s="1050"/>
      <c r="AC25" s="1285">
        <v>2</v>
      </c>
      <c r="AD25" s="1281">
        <f t="shared" si="31"/>
        <v>1</v>
      </c>
      <c r="AE25" s="103">
        <f t="shared" si="32"/>
        <v>0</v>
      </c>
      <c r="AF25" s="273">
        <f t="shared" si="33"/>
        <v>0</v>
      </c>
    </row>
    <row r="26" spans="1:32" hidden="1" x14ac:dyDescent="0.25">
      <c r="A26" s="2" t="s">
        <v>33</v>
      </c>
      <c r="B26" s="126">
        <v>2</v>
      </c>
      <c r="C26" s="1336"/>
      <c r="D26" s="1337">
        <f t="shared" si="21"/>
        <v>0</v>
      </c>
      <c r="E26" s="1336"/>
      <c r="F26" s="1337">
        <f t="shared" si="22"/>
        <v>0</v>
      </c>
      <c r="G26" s="891">
        <v>3</v>
      </c>
      <c r="H26" s="72">
        <f t="shared" si="23"/>
        <v>1.5</v>
      </c>
      <c r="I26" s="97"/>
      <c r="J26" s="72">
        <f t="shared" si="24"/>
        <v>0</v>
      </c>
      <c r="K26" s="97"/>
      <c r="L26" s="72">
        <f t="shared" si="25"/>
        <v>0</v>
      </c>
      <c r="M26" s="103">
        <f t="shared" si="26"/>
        <v>3</v>
      </c>
      <c r="N26" s="273">
        <f t="shared" si="27"/>
        <v>0.5</v>
      </c>
      <c r="O26" s="97"/>
      <c r="P26" s="72">
        <f t="shared" si="28"/>
        <v>0</v>
      </c>
      <c r="Q26" s="97"/>
      <c r="R26" s="72">
        <f t="shared" si="29"/>
        <v>0</v>
      </c>
      <c r="S26" s="891"/>
      <c r="T26" s="72">
        <f t="shared" si="30"/>
        <v>0</v>
      </c>
      <c r="U26" s="1050"/>
      <c r="V26" s="1050"/>
      <c r="W26" s="1050"/>
      <c r="X26" s="1050"/>
      <c r="Y26" s="1071"/>
      <c r="Z26" s="1071"/>
      <c r="AA26" s="1050"/>
      <c r="AB26" s="1050"/>
      <c r="AC26" s="1285">
        <v>3</v>
      </c>
      <c r="AD26" s="1281">
        <f t="shared" si="31"/>
        <v>1.5</v>
      </c>
      <c r="AE26" s="103">
        <f t="shared" si="32"/>
        <v>0</v>
      </c>
      <c r="AF26" s="273">
        <f t="shared" si="33"/>
        <v>0</v>
      </c>
    </row>
    <row r="27" spans="1:32" hidden="1" x14ac:dyDescent="0.25">
      <c r="A27" s="2" t="s">
        <v>20</v>
      </c>
      <c r="B27" s="126">
        <v>2</v>
      </c>
      <c r="C27" s="1336"/>
      <c r="D27" s="1337">
        <f t="shared" si="21"/>
        <v>0</v>
      </c>
      <c r="E27" s="1336"/>
      <c r="F27" s="1337">
        <f t="shared" si="22"/>
        <v>0</v>
      </c>
      <c r="G27" s="891">
        <v>2</v>
      </c>
      <c r="H27" s="72">
        <f t="shared" si="23"/>
        <v>1</v>
      </c>
      <c r="I27" s="97"/>
      <c r="J27" s="72">
        <f t="shared" si="24"/>
        <v>0</v>
      </c>
      <c r="K27" s="97"/>
      <c r="L27" s="72">
        <f t="shared" si="25"/>
        <v>0</v>
      </c>
      <c r="M27" s="103">
        <f t="shared" si="26"/>
        <v>2</v>
      </c>
      <c r="N27" s="273">
        <f t="shared" si="27"/>
        <v>0.33333333333333331</v>
      </c>
      <c r="O27" s="97"/>
      <c r="P27" s="72">
        <f t="shared" si="28"/>
        <v>0</v>
      </c>
      <c r="Q27" s="97"/>
      <c r="R27" s="72">
        <f t="shared" si="29"/>
        <v>0</v>
      </c>
      <c r="S27" s="891"/>
      <c r="T27" s="72">
        <f t="shared" si="30"/>
        <v>0</v>
      </c>
      <c r="U27" s="1050"/>
      <c r="V27" s="1050"/>
      <c r="W27" s="1050"/>
      <c r="X27" s="1050"/>
      <c r="Y27" s="1071"/>
      <c r="Z27" s="1071"/>
      <c r="AA27" s="1050"/>
      <c r="AB27" s="1050"/>
      <c r="AC27" s="1285">
        <v>2</v>
      </c>
      <c r="AD27" s="1281">
        <f t="shared" si="31"/>
        <v>1</v>
      </c>
      <c r="AE27" s="103">
        <f t="shared" si="32"/>
        <v>0</v>
      </c>
      <c r="AF27" s="273">
        <f t="shared" si="33"/>
        <v>0</v>
      </c>
    </row>
    <row r="28" spans="1:32" hidden="1" x14ac:dyDescent="0.25">
      <c r="A28" s="2" t="s">
        <v>43</v>
      </c>
      <c r="B28" s="126">
        <v>2</v>
      </c>
      <c r="C28" s="1340"/>
      <c r="D28" s="1337">
        <f t="shared" si="21"/>
        <v>0</v>
      </c>
      <c r="E28" s="1340"/>
      <c r="F28" s="1337">
        <f t="shared" si="22"/>
        <v>0</v>
      </c>
      <c r="G28" s="896">
        <v>1.9</v>
      </c>
      <c r="H28" s="72">
        <f t="shared" si="23"/>
        <v>0.95</v>
      </c>
      <c r="I28" s="891"/>
      <c r="J28" s="72">
        <f t="shared" si="24"/>
        <v>0</v>
      </c>
      <c r="K28" s="896"/>
      <c r="L28" s="72">
        <f t="shared" si="25"/>
        <v>0</v>
      </c>
      <c r="M28" s="103">
        <f t="shared" si="26"/>
        <v>1.9</v>
      </c>
      <c r="N28" s="273">
        <f t="shared" si="27"/>
        <v>0.31666666666666665</v>
      </c>
      <c r="O28" s="896"/>
      <c r="P28" s="72">
        <f t="shared" si="28"/>
        <v>0</v>
      </c>
      <c r="Q28" s="896"/>
      <c r="R28" s="72">
        <f t="shared" si="29"/>
        <v>0</v>
      </c>
      <c r="S28" s="896"/>
      <c r="T28" s="72">
        <f t="shared" si="30"/>
        <v>0</v>
      </c>
      <c r="U28" s="1050"/>
      <c r="V28" s="1050"/>
      <c r="W28" s="1050"/>
      <c r="X28" s="1050"/>
      <c r="Y28" s="1071"/>
      <c r="Z28" s="1071"/>
      <c r="AA28" s="1050"/>
      <c r="AB28" s="1050"/>
      <c r="AC28" s="1288">
        <v>1.9</v>
      </c>
      <c r="AD28" s="1281">
        <f t="shared" si="31"/>
        <v>0.95</v>
      </c>
      <c r="AE28" s="103">
        <f t="shared" si="32"/>
        <v>0</v>
      </c>
      <c r="AF28" s="273">
        <f t="shared" si="33"/>
        <v>0</v>
      </c>
    </row>
    <row r="29" spans="1:32" hidden="1" x14ac:dyDescent="0.25">
      <c r="A29" s="2" t="s">
        <v>23</v>
      </c>
      <c r="B29" s="126">
        <v>2</v>
      </c>
      <c r="C29" s="1336"/>
      <c r="D29" s="1337">
        <f t="shared" si="21"/>
        <v>0</v>
      </c>
      <c r="E29" s="1336"/>
      <c r="F29" s="1337">
        <f t="shared" si="22"/>
        <v>0</v>
      </c>
      <c r="G29" s="891">
        <v>2</v>
      </c>
      <c r="H29" s="72">
        <f t="shared" si="23"/>
        <v>1</v>
      </c>
      <c r="I29" s="97"/>
      <c r="J29" s="72">
        <f t="shared" si="24"/>
        <v>0</v>
      </c>
      <c r="K29" s="97"/>
      <c r="L29" s="72">
        <f t="shared" si="25"/>
        <v>0</v>
      </c>
      <c r="M29" s="103">
        <f t="shared" si="26"/>
        <v>2</v>
      </c>
      <c r="N29" s="273">
        <f t="shared" si="27"/>
        <v>0.33333333333333331</v>
      </c>
      <c r="O29" s="97"/>
      <c r="P29" s="72">
        <f t="shared" si="28"/>
        <v>0</v>
      </c>
      <c r="Q29" s="97"/>
      <c r="R29" s="72">
        <f t="shared" si="29"/>
        <v>0</v>
      </c>
      <c r="S29" s="891"/>
      <c r="T29" s="72">
        <f t="shared" si="30"/>
        <v>0</v>
      </c>
      <c r="U29" s="1050"/>
      <c r="V29" s="1050"/>
      <c r="W29" s="1050"/>
      <c r="X29" s="1050"/>
      <c r="Y29" s="1071"/>
      <c r="Z29" s="1071"/>
      <c r="AA29" s="1050"/>
      <c r="AB29" s="1050"/>
      <c r="AC29" s="1285">
        <v>2</v>
      </c>
      <c r="AD29" s="1281">
        <f t="shared" si="31"/>
        <v>1</v>
      </c>
      <c r="AE29" s="103">
        <f t="shared" si="32"/>
        <v>0</v>
      </c>
      <c r="AF29" s="273">
        <f t="shared" si="33"/>
        <v>0</v>
      </c>
    </row>
    <row r="30" spans="1:32" hidden="1" x14ac:dyDescent="0.25">
      <c r="A30" s="2" t="s">
        <v>24</v>
      </c>
      <c r="B30" s="126">
        <v>2</v>
      </c>
      <c r="C30" s="1336"/>
      <c r="D30" s="1337">
        <f t="shared" si="21"/>
        <v>0</v>
      </c>
      <c r="E30" s="1336"/>
      <c r="F30" s="1337">
        <f t="shared" si="22"/>
        <v>0</v>
      </c>
      <c r="G30" s="891">
        <v>2</v>
      </c>
      <c r="H30" s="72">
        <f t="shared" si="23"/>
        <v>1</v>
      </c>
      <c r="I30" s="97"/>
      <c r="J30" s="72">
        <f t="shared" si="24"/>
        <v>0</v>
      </c>
      <c r="K30" s="97"/>
      <c r="L30" s="72">
        <f t="shared" si="25"/>
        <v>0</v>
      </c>
      <c r="M30" s="103">
        <f t="shared" si="26"/>
        <v>2</v>
      </c>
      <c r="N30" s="273">
        <f t="shared" si="27"/>
        <v>0.33333333333333331</v>
      </c>
      <c r="O30" s="97"/>
      <c r="P30" s="72">
        <f t="shared" si="28"/>
        <v>0</v>
      </c>
      <c r="Q30" s="97"/>
      <c r="R30" s="72">
        <f t="shared" si="29"/>
        <v>0</v>
      </c>
      <c r="S30" s="891"/>
      <c r="T30" s="72">
        <f t="shared" si="30"/>
        <v>0</v>
      </c>
      <c r="U30" s="1050"/>
      <c r="V30" s="1050"/>
      <c r="W30" s="1050"/>
      <c r="X30" s="1050"/>
      <c r="Y30" s="1071"/>
      <c r="Z30" s="1071"/>
      <c r="AA30" s="1050"/>
      <c r="AB30" s="1050"/>
      <c r="AC30" s="1285">
        <v>2</v>
      </c>
      <c r="AD30" s="1281">
        <f t="shared" si="31"/>
        <v>1</v>
      </c>
      <c r="AE30" s="103">
        <f t="shared" si="32"/>
        <v>0</v>
      </c>
      <c r="AF30" s="273">
        <f t="shared" si="33"/>
        <v>0</v>
      </c>
    </row>
    <row r="31" spans="1:32" hidden="1" x14ac:dyDescent="0.25">
      <c r="A31" s="2" t="s">
        <v>25</v>
      </c>
      <c r="B31" s="126">
        <v>3</v>
      </c>
      <c r="C31" s="1340"/>
      <c r="D31" s="1337">
        <f t="shared" si="21"/>
        <v>0</v>
      </c>
      <c r="E31" s="1336"/>
      <c r="F31" s="1337">
        <f t="shared" si="22"/>
        <v>0</v>
      </c>
      <c r="G31" s="896">
        <v>3.3330000000000002</v>
      </c>
      <c r="H31" s="72">
        <f t="shared" si="23"/>
        <v>1.111</v>
      </c>
      <c r="I31" s="896"/>
      <c r="J31" s="72">
        <f t="shared" si="24"/>
        <v>0</v>
      </c>
      <c r="K31" s="896"/>
      <c r="L31" s="72">
        <f t="shared" si="25"/>
        <v>0</v>
      </c>
      <c r="M31" s="103">
        <f t="shared" si="26"/>
        <v>3.3330000000000002</v>
      </c>
      <c r="N31" s="273">
        <f t="shared" si="27"/>
        <v>0.37033333333333335</v>
      </c>
      <c r="O31" s="896"/>
      <c r="P31" s="72">
        <f t="shared" si="28"/>
        <v>0</v>
      </c>
      <c r="Q31" s="896"/>
      <c r="R31" s="72">
        <f t="shared" si="29"/>
        <v>0</v>
      </c>
      <c r="S31" s="891"/>
      <c r="T31" s="72">
        <f t="shared" si="30"/>
        <v>0</v>
      </c>
      <c r="U31" s="1050"/>
      <c r="V31" s="1050"/>
      <c r="W31" s="1050"/>
      <c r="X31" s="1050"/>
      <c r="Y31" s="1071"/>
      <c r="Z31" s="1071"/>
      <c r="AA31" s="1050"/>
      <c r="AB31" s="1050"/>
      <c r="AC31" s="1288">
        <v>3.3330000000000002</v>
      </c>
      <c r="AD31" s="1281">
        <f t="shared" si="31"/>
        <v>1.111</v>
      </c>
      <c r="AE31" s="103">
        <f t="shared" si="32"/>
        <v>0</v>
      </c>
      <c r="AF31" s="273">
        <f t="shared" si="33"/>
        <v>0</v>
      </c>
    </row>
    <row r="32" spans="1:32" hidden="1" x14ac:dyDescent="0.25">
      <c r="A32" s="2" t="s">
        <v>26</v>
      </c>
      <c r="B32" s="126">
        <v>1</v>
      </c>
      <c r="C32" s="1336"/>
      <c r="D32" s="1337">
        <f t="shared" si="21"/>
        <v>0</v>
      </c>
      <c r="E32" s="1336"/>
      <c r="F32" s="1337">
        <f t="shared" si="22"/>
        <v>0</v>
      </c>
      <c r="G32" s="891">
        <v>1</v>
      </c>
      <c r="H32" s="72">
        <f t="shared" si="23"/>
        <v>1</v>
      </c>
      <c r="I32" s="97"/>
      <c r="J32" s="72">
        <f t="shared" si="24"/>
        <v>0</v>
      </c>
      <c r="K32" s="97"/>
      <c r="L32" s="72">
        <f t="shared" si="25"/>
        <v>0</v>
      </c>
      <c r="M32" s="103">
        <f t="shared" si="26"/>
        <v>1</v>
      </c>
      <c r="N32" s="273">
        <f t="shared" si="27"/>
        <v>0.33333333333333331</v>
      </c>
      <c r="O32" s="97"/>
      <c r="P32" s="72">
        <f t="shared" si="28"/>
        <v>0</v>
      </c>
      <c r="Q32" s="97"/>
      <c r="R32" s="72">
        <f t="shared" si="29"/>
        <v>0</v>
      </c>
      <c r="S32" s="891"/>
      <c r="T32" s="72">
        <f t="shared" si="30"/>
        <v>0</v>
      </c>
      <c r="U32" s="1050"/>
      <c r="V32" s="1050"/>
      <c r="W32" s="1050"/>
      <c r="X32" s="1050"/>
      <c r="Y32" s="1071"/>
      <c r="Z32" s="1071"/>
      <c r="AA32" s="1050"/>
      <c r="AB32" s="1050"/>
      <c r="AC32" s="1285">
        <v>1</v>
      </c>
      <c r="AD32" s="1281">
        <f t="shared" si="31"/>
        <v>1</v>
      </c>
      <c r="AE32" s="103">
        <f t="shared" si="32"/>
        <v>0</v>
      </c>
      <c r="AF32" s="273">
        <f t="shared" si="33"/>
        <v>0</v>
      </c>
    </row>
    <row r="33" spans="1:32" hidden="1" x14ac:dyDescent="0.25">
      <c r="A33" s="85" t="s">
        <v>34</v>
      </c>
      <c r="B33" s="125">
        <v>1</v>
      </c>
      <c r="C33" s="1338"/>
      <c r="D33" s="1339">
        <f t="shared" si="21"/>
        <v>0</v>
      </c>
      <c r="E33" s="1338"/>
      <c r="F33" s="1339">
        <f t="shared" si="22"/>
        <v>0</v>
      </c>
      <c r="G33" s="892">
        <v>1</v>
      </c>
      <c r="H33" s="507">
        <f t="shared" si="23"/>
        <v>1</v>
      </c>
      <c r="I33" s="87"/>
      <c r="J33" s="507">
        <f t="shared" si="24"/>
        <v>0</v>
      </c>
      <c r="K33" s="87"/>
      <c r="L33" s="507">
        <f t="shared" si="25"/>
        <v>0</v>
      </c>
      <c r="M33" s="201">
        <f t="shared" si="26"/>
        <v>1</v>
      </c>
      <c r="N33" s="508">
        <f t="shared" si="27"/>
        <v>0.33333333333333331</v>
      </c>
      <c r="O33" s="87"/>
      <c r="P33" s="507">
        <f t="shared" si="28"/>
        <v>0</v>
      </c>
      <c r="Q33" s="87"/>
      <c r="R33" s="507">
        <f t="shared" si="29"/>
        <v>0</v>
      </c>
      <c r="S33" s="892"/>
      <c r="T33" s="507">
        <f t="shared" si="30"/>
        <v>0</v>
      </c>
      <c r="U33" s="1051"/>
      <c r="V33" s="1051"/>
      <c r="W33" s="1051"/>
      <c r="X33" s="1051"/>
      <c r="Y33" s="1072"/>
      <c r="Z33" s="1072"/>
      <c r="AA33" s="1051"/>
      <c r="AB33" s="1051"/>
      <c r="AC33" s="1286">
        <v>1</v>
      </c>
      <c r="AD33" s="1282">
        <f t="shared" si="31"/>
        <v>1</v>
      </c>
      <c r="AE33" s="201">
        <f t="shared" si="32"/>
        <v>0</v>
      </c>
      <c r="AF33" s="508">
        <f t="shared" si="33"/>
        <v>0</v>
      </c>
    </row>
    <row r="34" spans="1:32" ht="15.75" hidden="1" thickBot="1" x14ac:dyDescent="0.3">
      <c r="A34" s="509" t="s">
        <v>7</v>
      </c>
      <c r="B34" s="510">
        <f>SUM(B22:B33)</f>
        <v>49</v>
      </c>
      <c r="C34" s="1289">
        <f>SUM(C22:C33)</f>
        <v>0</v>
      </c>
      <c r="D34" s="1283">
        <f t="shared" si="21"/>
        <v>0</v>
      </c>
      <c r="E34" s="1289">
        <f>SUM(E22:E33)</f>
        <v>0</v>
      </c>
      <c r="F34" s="1283">
        <f t="shared" si="22"/>
        <v>0</v>
      </c>
      <c r="G34" s="511">
        <f>SUM(G22:G33)</f>
        <v>51.232999999999997</v>
      </c>
      <c r="H34" s="512">
        <f t="shared" si="23"/>
        <v>1.0455714285714286</v>
      </c>
      <c r="I34" s="511">
        <f>SUM(I22:I33)</f>
        <v>0</v>
      </c>
      <c r="J34" s="512">
        <f t="shared" si="24"/>
        <v>0</v>
      </c>
      <c r="K34" s="511">
        <f>SUM(K22:K33)</f>
        <v>0</v>
      </c>
      <c r="L34" s="512">
        <f t="shared" si="25"/>
        <v>0</v>
      </c>
      <c r="M34" s="500">
        <f t="shared" si="26"/>
        <v>51.232999999999997</v>
      </c>
      <c r="N34" s="513">
        <f t="shared" si="27"/>
        <v>0.34852380952380951</v>
      </c>
      <c r="O34" s="511">
        <f>SUM(O22:O33)</f>
        <v>0</v>
      </c>
      <c r="P34" s="512">
        <f t="shared" si="28"/>
        <v>0</v>
      </c>
      <c r="Q34" s="511">
        <f>SUM(Q22:Q33)</f>
        <v>0</v>
      </c>
      <c r="R34" s="512">
        <f t="shared" si="29"/>
        <v>0</v>
      </c>
      <c r="S34" s="511">
        <f>SUM(S22:S33)</f>
        <v>0</v>
      </c>
      <c r="T34" s="512">
        <f t="shared" si="30"/>
        <v>0</v>
      </c>
      <c r="U34" s="952"/>
      <c r="V34" s="952"/>
      <c r="W34" s="952"/>
      <c r="X34" s="952"/>
      <c r="Y34" s="952"/>
      <c r="Z34" s="952"/>
      <c r="AA34" s="952"/>
      <c r="AB34" s="952"/>
      <c r="AC34" s="1289">
        <f>SUM(AC22:AC33)</f>
        <v>51.232999999999997</v>
      </c>
      <c r="AD34" s="1283">
        <f t="shared" si="31"/>
        <v>1.0455714285714286</v>
      </c>
      <c r="AE34" s="500">
        <f t="shared" si="32"/>
        <v>0</v>
      </c>
      <c r="AF34" s="513">
        <f t="shared" si="33"/>
        <v>0</v>
      </c>
    </row>
    <row r="35" spans="1:32" hidden="1" x14ac:dyDescent="0.25"/>
    <row r="36" spans="1:32" hidden="1" x14ac:dyDescent="0.25"/>
    <row r="37" spans="1:32" ht="15.75" hidden="1" x14ac:dyDescent="0.25">
      <c r="A37" s="1404" t="s">
        <v>415</v>
      </c>
      <c r="B37" s="1405"/>
      <c r="C37" s="1405"/>
      <c r="D37" s="1405"/>
      <c r="E37" s="1405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6"/>
    </row>
    <row r="38" spans="1:32" ht="23.25" hidden="1" thickBot="1" x14ac:dyDescent="0.3">
      <c r="A38" s="14" t="s">
        <v>14</v>
      </c>
      <c r="B38" s="94" t="s">
        <v>207</v>
      </c>
      <c r="C38" s="1334" t="str">
        <f>'[1]Pque N Mundo I'!C20</f>
        <v>SET</v>
      </c>
      <c r="D38" s="1335" t="str">
        <f>'[1]Pque N Mundo I'!D20</f>
        <v>%</v>
      </c>
      <c r="E38" s="1334" t="str">
        <f>'[1]Pque N Mundo I'!E20</f>
        <v>OUT</v>
      </c>
      <c r="F38" s="1335" t="str">
        <f>'[1]Pque N Mundo I'!F20</f>
        <v>%</v>
      </c>
      <c r="G38" s="14" t="str">
        <f>'Pque N Mundo I'!G20</f>
        <v>MAR_17</v>
      </c>
      <c r="H38" s="15" t="str">
        <f>'Pque N Mundo I'!H20</f>
        <v>%</v>
      </c>
      <c r="I38" s="14" t="str">
        <f>'Pque N Mundo I'!I20</f>
        <v>ABR_17</v>
      </c>
      <c r="J38" s="15" t="str">
        <f>'Pque N Mundo I'!J20</f>
        <v>%</v>
      </c>
      <c r="K38" s="14" t="str">
        <f>'Pque N Mundo I'!K20</f>
        <v>MAI_17</v>
      </c>
      <c r="L38" s="15" t="str">
        <f>'Pque N Mundo I'!L20</f>
        <v>%</v>
      </c>
      <c r="M38" s="138" t="str">
        <f>'Pque N Mundo I'!M6</f>
        <v>Trimestre</v>
      </c>
      <c r="N38" s="13" t="str">
        <f>'Pque N Mundo I'!N6</f>
        <v>% Trim</v>
      </c>
      <c r="O38" s="14" t="str">
        <f>'Pque N Mundo I'!O20</f>
        <v>JUN_17</v>
      </c>
      <c r="P38" s="15" t="str">
        <f>'Pque N Mundo I'!P20</f>
        <v>%</v>
      </c>
      <c r="Q38" s="14" t="str">
        <f>'Pque N Mundo I'!Q20</f>
        <v>JUL_17</v>
      </c>
      <c r="R38" s="15" t="str">
        <f>'Pque N Mundo I'!R20</f>
        <v>%</v>
      </c>
      <c r="S38" s="14" t="str">
        <f>'Pque N Mundo I'!S20</f>
        <v>AGO_17</v>
      </c>
      <c r="T38" s="15" t="str">
        <f>'Pque N Mundo I'!T20</f>
        <v>%</v>
      </c>
      <c r="U38" s="1048"/>
      <c r="V38" s="1048"/>
      <c r="W38" s="1048"/>
      <c r="X38" s="1048"/>
      <c r="Y38" s="1070"/>
      <c r="Z38" s="1070"/>
      <c r="AA38" s="1048"/>
      <c r="AB38" s="1048"/>
      <c r="AC38" s="1284">
        <f>'[2]Pque N Mundo I'!Y20</f>
        <v>0</v>
      </c>
      <c r="AD38" s="1280">
        <f>'[2]Pque N Mundo I'!Z20</f>
        <v>0</v>
      </c>
      <c r="AE38" s="138" t="str">
        <f>'Pque N Mundo I'!AE20</f>
        <v>Trimestre</v>
      </c>
      <c r="AF38" s="13" t="str">
        <f>'Pque N Mundo I'!AF20</f>
        <v>% Trim</v>
      </c>
    </row>
    <row r="39" spans="1:32" hidden="1" x14ac:dyDescent="0.25">
      <c r="A39" s="2" t="s">
        <v>35</v>
      </c>
      <c r="B39" s="3">
        <v>1</v>
      </c>
      <c r="C39" s="1336">
        <v>1</v>
      </c>
      <c r="D39" s="1337">
        <f t="shared" ref="D39:D46" si="34">C39/$B39</f>
        <v>1</v>
      </c>
      <c r="E39" s="1336">
        <v>1</v>
      </c>
      <c r="F39" s="1337">
        <f t="shared" ref="F39:F46" si="35">E39/$B39</f>
        <v>1</v>
      </c>
      <c r="G39" s="891">
        <v>1</v>
      </c>
      <c r="H39" s="72">
        <f t="shared" ref="H39:H46" si="36">G39/$B39</f>
        <v>1</v>
      </c>
      <c r="I39" s="4">
        <v>1</v>
      </c>
      <c r="J39" s="72">
        <f t="shared" ref="J39:J46" si="37">I39/$B39</f>
        <v>1</v>
      </c>
      <c r="K39" s="4">
        <v>1</v>
      </c>
      <c r="L39" s="72">
        <f t="shared" ref="L39:L45" si="38">K39/$B39</f>
        <v>1</v>
      </c>
      <c r="M39" s="103">
        <f t="shared" ref="M39:M45" si="39">SUM(G39,I39,K39)</f>
        <v>3</v>
      </c>
      <c r="N39" s="273">
        <f t="shared" ref="N39:N45" si="40">M39/($B39*3)</f>
        <v>1</v>
      </c>
      <c r="O39" s="4">
        <v>1</v>
      </c>
      <c r="P39" s="72">
        <f t="shared" ref="P39:P46" si="41">O39/$B39</f>
        <v>1</v>
      </c>
      <c r="Q39" s="4">
        <v>1</v>
      </c>
      <c r="R39" s="72">
        <f t="shared" ref="R39:R46" si="42">Q39/$B39</f>
        <v>1</v>
      </c>
      <c r="S39" s="4">
        <v>1</v>
      </c>
      <c r="T39" s="72">
        <f t="shared" ref="T39:T46" si="43">S39/$B39</f>
        <v>1</v>
      </c>
      <c r="U39" s="1050"/>
      <c r="V39" s="1050"/>
      <c r="W39" s="1050"/>
      <c r="X39" s="1050"/>
      <c r="Y39" s="1071"/>
      <c r="Z39" s="1071"/>
      <c r="AA39" s="1050"/>
      <c r="AB39" s="1050"/>
      <c r="AC39" s="1285">
        <v>1</v>
      </c>
      <c r="AD39" s="1281">
        <f t="shared" ref="AD39:AD46" si="44">AC39/$B39</f>
        <v>1</v>
      </c>
      <c r="AE39" s="103">
        <f t="shared" ref="AE39:AE45" si="45">SUM(O39,Q39,S39)</f>
        <v>3</v>
      </c>
      <c r="AF39" s="273">
        <f t="shared" ref="AF39:AF45" si="46">AE39/($B39*3)</f>
        <v>1</v>
      </c>
    </row>
    <row r="40" spans="1:32" hidden="1" x14ac:dyDescent="0.25">
      <c r="A40" s="2" t="s">
        <v>36</v>
      </c>
      <c r="B40" s="3">
        <v>1</v>
      </c>
      <c r="C40" s="1336">
        <v>1</v>
      </c>
      <c r="D40" s="1337">
        <f t="shared" si="34"/>
        <v>1</v>
      </c>
      <c r="E40" s="1336">
        <v>1</v>
      </c>
      <c r="F40" s="1337">
        <f t="shared" si="35"/>
        <v>1</v>
      </c>
      <c r="G40" s="891">
        <v>1</v>
      </c>
      <c r="H40" s="72">
        <f t="shared" si="36"/>
        <v>1</v>
      </c>
      <c r="I40" s="4">
        <v>1.5</v>
      </c>
      <c r="J40" s="72">
        <f t="shared" si="37"/>
        <v>1.5</v>
      </c>
      <c r="K40" s="4">
        <v>1</v>
      </c>
      <c r="L40" s="72">
        <f t="shared" si="38"/>
        <v>1</v>
      </c>
      <c r="M40" s="103">
        <f t="shared" si="39"/>
        <v>3.5</v>
      </c>
      <c r="N40" s="273">
        <f t="shared" si="40"/>
        <v>1.1666666666666667</v>
      </c>
      <c r="O40" s="4">
        <v>1</v>
      </c>
      <c r="P40" s="72">
        <f t="shared" si="41"/>
        <v>1</v>
      </c>
      <c r="Q40" s="4">
        <v>1</v>
      </c>
      <c r="R40" s="72">
        <f t="shared" si="42"/>
        <v>1</v>
      </c>
      <c r="S40" s="4">
        <v>1</v>
      </c>
      <c r="T40" s="72">
        <f t="shared" si="43"/>
        <v>1</v>
      </c>
      <c r="U40" s="1050"/>
      <c r="V40" s="1050"/>
      <c r="W40" s="1050"/>
      <c r="X40" s="1050"/>
      <c r="Y40" s="1071"/>
      <c r="Z40" s="1071"/>
      <c r="AA40" s="1050"/>
      <c r="AB40" s="1050"/>
      <c r="AC40" s="1285">
        <v>1</v>
      </c>
      <c r="AD40" s="1281">
        <f t="shared" si="44"/>
        <v>1</v>
      </c>
      <c r="AE40" s="103">
        <f t="shared" si="45"/>
        <v>3</v>
      </c>
      <c r="AF40" s="273">
        <f t="shared" si="46"/>
        <v>1</v>
      </c>
    </row>
    <row r="41" spans="1:32" hidden="1" x14ac:dyDescent="0.25">
      <c r="A41" s="2" t="s">
        <v>37</v>
      </c>
      <c r="B41" s="3">
        <v>1</v>
      </c>
      <c r="C41" s="1336">
        <v>1</v>
      </c>
      <c r="D41" s="1337">
        <f t="shared" si="34"/>
        <v>1</v>
      </c>
      <c r="E41" s="1336">
        <v>1</v>
      </c>
      <c r="F41" s="1337">
        <f t="shared" si="35"/>
        <v>1</v>
      </c>
      <c r="G41" s="891">
        <v>1</v>
      </c>
      <c r="H41" s="72">
        <f t="shared" si="36"/>
        <v>1</v>
      </c>
      <c r="I41" s="4">
        <v>1</v>
      </c>
      <c r="J41" s="72">
        <f t="shared" si="37"/>
        <v>1</v>
      </c>
      <c r="K41" s="4">
        <v>1</v>
      </c>
      <c r="L41" s="72">
        <f t="shared" si="38"/>
        <v>1</v>
      </c>
      <c r="M41" s="103">
        <f t="shared" si="39"/>
        <v>3</v>
      </c>
      <c r="N41" s="273">
        <f t="shared" si="40"/>
        <v>1</v>
      </c>
      <c r="O41" s="4">
        <v>1</v>
      </c>
      <c r="P41" s="72">
        <f t="shared" si="41"/>
        <v>1</v>
      </c>
      <c r="Q41" s="4">
        <v>1</v>
      </c>
      <c r="R41" s="72">
        <f t="shared" si="42"/>
        <v>1</v>
      </c>
      <c r="S41" s="4">
        <v>1</v>
      </c>
      <c r="T41" s="72">
        <f t="shared" si="43"/>
        <v>1</v>
      </c>
      <c r="U41" s="1050"/>
      <c r="V41" s="1050"/>
      <c r="W41" s="1050"/>
      <c r="X41" s="1050"/>
      <c r="Y41" s="1071"/>
      <c r="Z41" s="1071"/>
      <c r="AA41" s="1050"/>
      <c r="AB41" s="1050"/>
      <c r="AC41" s="1285">
        <v>1</v>
      </c>
      <c r="AD41" s="1281">
        <f t="shared" si="44"/>
        <v>1</v>
      </c>
      <c r="AE41" s="103">
        <f t="shared" si="45"/>
        <v>3</v>
      </c>
      <c r="AF41" s="273">
        <f t="shared" si="46"/>
        <v>1</v>
      </c>
    </row>
    <row r="42" spans="1:32" hidden="1" x14ac:dyDescent="0.25">
      <c r="A42" s="2" t="s">
        <v>39</v>
      </c>
      <c r="B42" s="3">
        <v>1</v>
      </c>
      <c r="C42" s="1336">
        <v>1</v>
      </c>
      <c r="D42" s="1337">
        <f t="shared" si="34"/>
        <v>1</v>
      </c>
      <c r="E42" s="1336">
        <v>1</v>
      </c>
      <c r="F42" s="1337">
        <f t="shared" si="35"/>
        <v>1</v>
      </c>
      <c r="G42" s="891">
        <v>1</v>
      </c>
      <c r="H42" s="72">
        <f t="shared" si="36"/>
        <v>1</v>
      </c>
      <c r="I42" s="4">
        <v>1</v>
      </c>
      <c r="J42" s="72">
        <f t="shared" si="37"/>
        <v>1</v>
      </c>
      <c r="K42" s="4">
        <v>1</v>
      </c>
      <c r="L42" s="72">
        <f t="shared" si="38"/>
        <v>1</v>
      </c>
      <c r="M42" s="103">
        <f t="shared" si="39"/>
        <v>3</v>
      </c>
      <c r="N42" s="273">
        <f t="shared" si="40"/>
        <v>1</v>
      </c>
      <c r="O42" s="4">
        <v>1</v>
      </c>
      <c r="P42" s="72">
        <f t="shared" si="41"/>
        <v>1</v>
      </c>
      <c r="Q42" s="4">
        <v>1</v>
      </c>
      <c r="R42" s="72">
        <f t="shared" si="42"/>
        <v>1</v>
      </c>
      <c r="S42" s="4">
        <v>1</v>
      </c>
      <c r="T42" s="72">
        <f t="shared" si="43"/>
        <v>1</v>
      </c>
      <c r="U42" s="1050"/>
      <c r="V42" s="1050"/>
      <c r="W42" s="1050"/>
      <c r="X42" s="1050"/>
      <c r="Y42" s="1071"/>
      <c r="Z42" s="1071"/>
      <c r="AA42" s="1050"/>
      <c r="AB42" s="1050"/>
      <c r="AC42" s="1285">
        <v>1</v>
      </c>
      <c r="AD42" s="1281">
        <f t="shared" si="44"/>
        <v>1</v>
      </c>
      <c r="AE42" s="103">
        <f t="shared" si="45"/>
        <v>3</v>
      </c>
      <c r="AF42" s="273">
        <f t="shared" si="46"/>
        <v>1</v>
      </c>
    </row>
    <row r="43" spans="1:32" hidden="1" x14ac:dyDescent="0.25">
      <c r="A43" s="2" t="s">
        <v>44</v>
      </c>
      <c r="B43" s="3">
        <v>1</v>
      </c>
      <c r="C43" s="1336">
        <v>1</v>
      </c>
      <c r="D43" s="1337">
        <f t="shared" si="34"/>
        <v>1</v>
      </c>
      <c r="E43" s="1336">
        <v>1</v>
      </c>
      <c r="F43" s="1337">
        <f t="shared" si="35"/>
        <v>1</v>
      </c>
      <c r="G43" s="891">
        <v>1</v>
      </c>
      <c r="H43" s="72">
        <f t="shared" si="36"/>
        <v>1</v>
      </c>
      <c r="I43" s="4">
        <v>1</v>
      </c>
      <c r="J43" s="72">
        <f t="shared" si="37"/>
        <v>1</v>
      </c>
      <c r="K43" s="4">
        <v>1</v>
      </c>
      <c r="L43" s="72">
        <f>K43/$B43</f>
        <v>1</v>
      </c>
      <c r="M43" s="103">
        <f t="shared" si="39"/>
        <v>3</v>
      </c>
      <c r="N43" s="273">
        <f t="shared" si="40"/>
        <v>1</v>
      </c>
      <c r="O43" s="4">
        <v>1</v>
      </c>
      <c r="P43" s="72">
        <f t="shared" si="41"/>
        <v>1</v>
      </c>
      <c r="Q43" s="4">
        <v>1</v>
      </c>
      <c r="R43" s="72">
        <f t="shared" si="42"/>
        <v>1</v>
      </c>
      <c r="S43" s="4">
        <v>1</v>
      </c>
      <c r="T43" s="72">
        <f t="shared" si="43"/>
        <v>1</v>
      </c>
      <c r="U43" s="1050"/>
      <c r="V43" s="1050"/>
      <c r="W43" s="1050"/>
      <c r="X43" s="1050"/>
      <c r="Y43" s="1071"/>
      <c r="Z43" s="1071"/>
      <c r="AA43" s="1050"/>
      <c r="AB43" s="1050"/>
      <c r="AC43" s="1285">
        <v>1</v>
      </c>
      <c r="AD43" s="1281">
        <f t="shared" si="44"/>
        <v>1</v>
      </c>
      <c r="AE43" s="103">
        <f t="shared" si="45"/>
        <v>3</v>
      </c>
      <c r="AF43" s="273">
        <f t="shared" si="46"/>
        <v>1</v>
      </c>
    </row>
    <row r="44" spans="1:32" hidden="1" x14ac:dyDescent="0.25">
      <c r="A44" s="2" t="s">
        <v>38</v>
      </c>
      <c r="B44" s="3">
        <v>2</v>
      </c>
      <c r="C44" s="1336">
        <v>2</v>
      </c>
      <c r="D44" s="1337">
        <f t="shared" si="34"/>
        <v>1</v>
      </c>
      <c r="E44" s="1336">
        <v>2</v>
      </c>
      <c r="F44" s="1337">
        <f t="shared" si="35"/>
        <v>1</v>
      </c>
      <c r="G44" s="892">
        <v>2</v>
      </c>
      <c r="H44" s="72">
        <f t="shared" si="36"/>
        <v>1</v>
      </c>
      <c r="I44" s="4">
        <v>2</v>
      </c>
      <c r="J44" s="72">
        <f t="shared" si="37"/>
        <v>1</v>
      </c>
      <c r="K44" s="4">
        <v>1</v>
      </c>
      <c r="L44" s="72">
        <f t="shared" si="38"/>
        <v>0.5</v>
      </c>
      <c r="M44" s="103">
        <f t="shared" si="39"/>
        <v>5</v>
      </c>
      <c r="N44" s="273">
        <f t="shared" si="40"/>
        <v>0.83333333333333337</v>
      </c>
      <c r="O44" s="4">
        <v>1</v>
      </c>
      <c r="P44" s="72">
        <f t="shared" si="41"/>
        <v>0.5</v>
      </c>
      <c r="Q44" s="4">
        <v>2</v>
      </c>
      <c r="R44" s="72">
        <f t="shared" si="42"/>
        <v>1</v>
      </c>
      <c r="S44" s="4">
        <v>2</v>
      </c>
      <c r="T44" s="72">
        <f t="shared" si="43"/>
        <v>1</v>
      </c>
      <c r="U44" s="1050"/>
      <c r="V44" s="1050"/>
      <c r="W44" s="1050"/>
      <c r="X44" s="1050"/>
      <c r="Y44" s="1071"/>
      <c r="Z44" s="1071"/>
      <c r="AA44" s="1050"/>
      <c r="AB44" s="1050"/>
      <c r="AC44" s="1286">
        <v>2</v>
      </c>
      <c r="AD44" s="1281">
        <f t="shared" si="44"/>
        <v>1</v>
      </c>
      <c r="AE44" s="103">
        <f t="shared" si="45"/>
        <v>5</v>
      </c>
      <c r="AF44" s="273">
        <f t="shared" si="46"/>
        <v>0.83333333333333337</v>
      </c>
    </row>
    <row r="45" spans="1:32" ht="15.75" hidden="1" thickBot="1" x14ac:dyDescent="0.3">
      <c r="A45" s="16" t="s">
        <v>40</v>
      </c>
      <c r="B45" s="73">
        <v>1</v>
      </c>
      <c r="C45" s="1338">
        <v>1</v>
      </c>
      <c r="D45" s="1339">
        <f t="shared" si="34"/>
        <v>1</v>
      </c>
      <c r="E45" s="1338">
        <v>1</v>
      </c>
      <c r="F45" s="1339">
        <f t="shared" si="35"/>
        <v>1</v>
      </c>
      <c r="G45" s="897">
        <v>1</v>
      </c>
      <c r="H45" s="507">
        <f t="shared" si="36"/>
        <v>1</v>
      </c>
      <c r="I45" s="87">
        <v>1</v>
      </c>
      <c r="J45" s="507">
        <f t="shared" si="37"/>
        <v>1</v>
      </c>
      <c r="K45" s="87">
        <v>1</v>
      </c>
      <c r="L45" s="507">
        <f t="shared" si="38"/>
        <v>1</v>
      </c>
      <c r="M45" s="201">
        <f t="shared" si="39"/>
        <v>3</v>
      </c>
      <c r="N45" s="508">
        <f t="shared" si="40"/>
        <v>1</v>
      </c>
      <c r="O45" s="87">
        <v>1</v>
      </c>
      <c r="P45" s="507">
        <f t="shared" si="41"/>
        <v>1</v>
      </c>
      <c r="Q45" s="87">
        <v>1</v>
      </c>
      <c r="R45" s="507">
        <f t="shared" si="42"/>
        <v>1</v>
      </c>
      <c r="S45" s="87">
        <v>1</v>
      </c>
      <c r="T45" s="507">
        <f t="shared" si="43"/>
        <v>1</v>
      </c>
      <c r="U45" s="1051"/>
      <c r="V45" s="1051"/>
      <c r="W45" s="1051"/>
      <c r="X45" s="1051"/>
      <c r="Y45" s="1072"/>
      <c r="Z45" s="1072"/>
      <c r="AA45" s="1051"/>
      <c r="AB45" s="1051"/>
      <c r="AC45" s="1290">
        <v>1</v>
      </c>
      <c r="AD45" s="1282">
        <f t="shared" si="44"/>
        <v>1</v>
      </c>
      <c r="AE45" s="201">
        <f t="shared" si="45"/>
        <v>3</v>
      </c>
      <c r="AF45" s="508">
        <f t="shared" si="46"/>
        <v>1</v>
      </c>
    </row>
    <row r="46" spans="1:32" ht="15.75" hidden="1" thickBot="1" x14ac:dyDescent="0.3">
      <c r="A46" s="6" t="s">
        <v>7</v>
      </c>
      <c r="B46" s="7">
        <f>SUM(B39:B45)</f>
        <v>8</v>
      </c>
      <c r="C46" s="1289">
        <f>SUM(C39:C45)</f>
        <v>8</v>
      </c>
      <c r="D46" s="1283">
        <f t="shared" si="34"/>
        <v>1</v>
      </c>
      <c r="E46" s="1289">
        <f>SUM(E39:E45)</f>
        <v>8</v>
      </c>
      <c r="F46" s="1283">
        <f t="shared" si="35"/>
        <v>1</v>
      </c>
      <c r="G46" s="511">
        <f>SUM(G39:G45)</f>
        <v>8</v>
      </c>
      <c r="H46" s="512">
        <f t="shared" si="36"/>
        <v>1</v>
      </c>
      <c r="I46" s="511">
        <f>SUM(I39:I45)</f>
        <v>8.5</v>
      </c>
      <c r="J46" s="512">
        <f t="shared" si="37"/>
        <v>1.0625</v>
      </c>
      <c r="K46" s="511">
        <f>SUM(K39:K45)</f>
        <v>7</v>
      </c>
      <c r="L46" s="512">
        <f>K46/$B46</f>
        <v>0.875</v>
      </c>
      <c r="M46" s="500">
        <f>SUM(M39:M45)</f>
        <v>23.5</v>
      </c>
      <c r="N46" s="513">
        <f t="shared" ref="N46" si="47">M46/$B46</f>
        <v>2.9375</v>
      </c>
      <c r="O46" s="511">
        <f>SUM(O39:O45)</f>
        <v>7</v>
      </c>
      <c r="P46" s="512">
        <f t="shared" si="41"/>
        <v>0.875</v>
      </c>
      <c r="Q46" s="511">
        <f>SUM(Q39:Q45)</f>
        <v>8</v>
      </c>
      <c r="R46" s="512">
        <f t="shared" si="42"/>
        <v>1</v>
      </c>
      <c r="S46" s="511">
        <f>SUM(S39:S45)</f>
        <v>8</v>
      </c>
      <c r="T46" s="512">
        <f t="shared" si="43"/>
        <v>1</v>
      </c>
      <c r="U46" s="952"/>
      <c r="V46" s="952"/>
      <c r="W46" s="952"/>
      <c r="X46" s="952"/>
      <c r="Y46" s="952"/>
      <c r="Z46" s="952"/>
      <c r="AA46" s="952"/>
      <c r="AB46" s="952"/>
      <c r="AC46" s="1289">
        <f>SUM(AC39:AC45)</f>
        <v>8</v>
      </c>
      <c r="AD46" s="1283">
        <f t="shared" si="44"/>
        <v>1</v>
      </c>
      <c r="AE46" s="500">
        <f>SUM(AE39:AE45)</f>
        <v>23</v>
      </c>
      <c r="AF46" s="513">
        <f t="shared" ref="AF46" si="48">AE46/$B46</f>
        <v>2.875</v>
      </c>
    </row>
  </sheetData>
  <mergeCells count="5">
    <mergeCell ref="A2:Q2"/>
    <mergeCell ref="A3:Q3"/>
    <mergeCell ref="A37:Q37"/>
    <mergeCell ref="A5:AF5"/>
    <mergeCell ref="A20:AF20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AG254"/>
  <sheetViews>
    <sheetView showGridLines="0" tabSelected="1" zoomScaleNormal="100" zoomScaleSheetLayoutView="100" workbookViewId="0">
      <selection activeCell="C8" sqref="C8"/>
    </sheetView>
  </sheetViews>
  <sheetFormatPr defaultRowHeight="15" outlineLevelRow="2" x14ac:dyDescent="0.25"/>
  <cols>
    <col min="1" max="1" width="56.7109375" style="1271" bestFit="1" customWidth="1"/>
    <col min="2" max="2" width="7" style="232" bestFit="1" customWidth="1"/>
    <col min="3" max="6" width="7" style="232" customWidth="1"/>
    <col min="7" max="7" width="7.7109375" style="142" bestFit="1" customWidth="1"/>
    <col min="8" max="8" width="7.5703125" style="232" bestFit="1" customWidth="1"/>
    <col min="9" max="9" width="7.42578125" style="142" bestFit="1" customWidth="1"/>
    <col min="10" max="10" width="7.5703125" style="232" bestFit="1" customWidth="1"/>
    <col min="11" max="11" width="7" style="142" bestFit="1" customWidth="1"/>
    <col min="12" max="12" width="7.5703125" style="232" bestFit="1" customWidth="1"/>
    <col min="13" max="13" width="7.28515625" style="142" bestFit="1" customWidth="1"/>
    <col min="14" max="14" width="7.5703125" style="232" bestFit="1" customWidth="1"/>
    <col min="15" max="15" width="7.140625" style="142" bestFit="1" customWidth="1"/>
    <col min="16" max="16" width="7.5703125" style="232" bestFit="1" customWidth="1"/>
    <col min="17" max="17" width="9.85546875" style="142" bestFit="1" customWidth="1"/>
    <col min="18" max="18" width="7.85546875" style="232" bestFit="1" customWidth="1"/>
    <col min="19" max="19" width="7.140625" style="232" bestFit="1" customWidth="1"/>
    <col min="20" max="20" width="7.5703125" style="232" bestFit="1" customWidth="1"/>
    <col min="21" max="21" width="7.42578125" style="232" bestFit="1" customWidth="1"/>
    <col min="22" max="24" width="7.5703125" style="232" bestFit="1" customWidth="1"/>
    <col min="25" max="26" width="7.5703125" style="232" customWidth="1"/>
    <col min="27" max="27" width="6.42578125" style="142" bestFit="1" customWidth="1"/>
    <col min="28" max="16384" width="9.140625" style="142"/>
  </cols>
  <sheetData>
    <row r="1" spans="1:27" ht="18" x14ac:dyDescent="0.35">
      <c r="A1" s="1496" t="s">
        <v>504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  <c r="P1" s="1496"/>
      <c r="Q1" s="1496"/>
      <c r="R1" s="1496"/>
      <c r="S1" s="1496"/>
      <c r="T1" s="1496"/>
      <c r="U1" s="1496"/>
      <c r="V1" s="1496"/>
      <c r="W1" s="1496"/>
      <c r="X1" s="1496"/>
      <c r="Y1" s="1496"/>
      <c r="Z1" s="1496"/>
      <c r="AA1" s="1496"/>
    </row>
    <row r="2" spans="1:27" ht="18" x14ac:dyDescent="0.35">
      <c r="A2" s="1496" t="s">
        <v>197</v>
      </c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R2" s="1496"/>
      <c r="S2" s="1496"/>
      <c r="T2" s="1496"/>
      <c r="U2" s="1496"/>
      <c r="V2" s="1496"/>
      <c r="W2" s="1496"/>
      <c r="X2" s="1496"/>
      <c r="Y2" s="1496"/>
      <c r="Z2" s="1496"/>
      <c r="AA2" s="1496"/>
    </row>
    <row r="3" spans="1:27" x14ac:dyDescent="0.25">
      <c r="A3" s="1269"/>
    </row>
    <row r="4" spans="1:27" ht="16.5" thickBot="1" x14ac:dyDescent="0.3">
      <c r="A4" s="1427" t="s">
        <v>548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8"/>
      <c r="Z4" s="1428"/>
      <c r="AA4" s="1428"/>
    </row>
    <row r="5" spans="1:27" ht="24.75" outlineLevel="1" thickBot="1" x14ac:dyDescent="0.3">
      <c r="A5" s="352" t="s">
        <v>14</v>
      </c>
      <c r="B5" s="233" t="s">
        <v>15</v>
      </c>
      <c r="C5" s="1121" t="s">
        <v>544</v>
      </c>
      <c r="D5" s="15" t="s">
        <v>1</v>
      </c>
      <c r="E5" s="1121" t="s">
        <v>545</v>
      </c>
      <c r="F5" s="15" t="s">
        <v>1</v>
      </c>
      <c r="G5" s="346" t="str">
        <f>'Pque N Mundo I'!G6</f>
        <v>MAR_17</v>
      </c>
      <c r="H5" s="347" t="str">
        <f>'Pque N Mundo I'!H6</f>
        <v>%</v>
      </c>
      <c r="I5" s="346" t="str">
        <f>'Pque N Mundo I'!I6</f>
        <v>ABR_17</v>
      </c>
      <c r="J5" s="347" t="str">
        <f>'Pque N Mundo I'!J6</f>
        <v>%</v>
      </c>
      <c r="K5" s="346" t="str">
        <f>'Pque N Mundo I'!K6</f>
        <v>MAI_17</v>
      </c>
      <c r="L5" s="347" t="str">
        <f>'Pque N Mundo I'!L6</f>
        <v>%</v>
      </c>
      <c r="M5" s="346" t="str">
        <f>'Pque N Mundo I'!O6</f>
        <v>JUN_17</v>
      </c>
      <c r="N5" s="347" t="str">
        <f>'Pque N Mundo I'!P6</f>
        <v>%</v>
      </c>
      <c r="O5" s="348" t="str">
        <f>'Pque N Mundo I'!Q6</f>
        <v>JUL_17</v>
      </c>
      <c r="P5" s="349" t="str">
        <f>'Pque N Mundo I'!R6</f>
        <v>%</v>
      </c>
      <c r="Q5" s="348" t="str">
        <f>'Pque N Mundo I'!S6</f>
        <v>AGO_17</v>
      </c>
      <c r="R5" s="349" t="str">
        <f>'Pque N Mundo I'!T6</f>
        <v>%</v>
      </c>
      <c r="S5" s="14" t="s">
        <v>533</v>
      </c>
      <c r="T5" s="15" t="s">
        <v>1</v>
      </c>
      <c r="U5" s="14" t="s">
        <v>534</v>
      </c>
      <c r="V5" s="15" t="s">
        <v>1</v>
      </c>
      <c r="W5" s="14" t="s">
        <v>535</v>
      </c>
      <c r="X5" s="15" t="s">
        <v>1</v>
      </c>
      <c r="Y5" s="1482"/>
      <c r="Z5" s="1482"/>
      <c r="AA5" s="147" t="s">
        <v>6</v>
      </c>
    </row>
    <row r="6" spans="1:27" ht="15.75" outlineLevel="1" thickTop="1" x14ac:dyDescent="0.25">
      <c r="A6" s="1239" t="s">
        <v>27</v>
      </c>
      <c r="B6" s="235">
        <f>'Pque N Mundo I'!B7</f>
        <v>6000</v>
      </c>
      <c r="C6" s="235">
        <f>'Pque N Mundo I'!C7</f>
        <v>6010</v>
      </c>
      <c r="D6" s="235">
        <f>'Pque N Mundo I'!D7</f>
        <v>1.0016666666666667</v>
      </c>
      <c r="E6" s="235">
        <f>'Pque N Mundo I'!E7</f>
        <v>5989</v>
      </c>
      <c r="F6" s="235">
        <f>'Pque N Mundo I'!F7</f>
        <v>0.99816666666666665</v>
      </c>
      <c r="G6" s="152">
        <f>'Pque N Mundo I'!G7</f>
        <v>6300</v>
      </c>
      <c r="H6" s="174">
        <f>G6/$B6</f>
        <v>1.05</v>
      </c>
      <c r="I6" s="152">
        <f>'Pque N Mundo I'!I7</f>
        <v>6048</v>
      </c>
      <c r="J6" s="174">
        <f t="shared" ref="J6:J15" si="0">I6/$B6</f>
        <v>1.008</v>
      </c>
      <c r="K6" s="152">
        <f>'Pque N Mundo I'!K7</f>
        <v>6215</v>
      </c>
      <c r="L6" s="236">
        <f t="shared" ref="L6:N15" si="1">K6/$B6</f>
        <v>1.0358333333333334</v>
      </c>
      <c r="M6" s="152">
        <f>'Pque N Mundo I'!O7</f>
        <v>5784</v>
      </c>
      <c r="N6" s="236">
        <f t="shared" si="1"/>
        <v>0.96399999999999997</v>
      </c>
      <c r="O6" s="152">
        <f>'Pque N Mundo I'!Q7</f>
        <v>6109</v>
      </c>
      <c r="P6" s="236">
        <f t="shared" ref="P6:P14" si="2">O6/$B6</f>
        <v>1.0181666666666667</v>
      </c>
      <c r="Q6" s="152">
        <f>'Pque N Mundo I'!S7</f>
        <v>5045</v>
      </c>
      <c r="R6" s="236">
        <f t="shared" ref="R6:R14" si="3">Q6/$B6</f>
        <v>0.84083333333333332</v>
      </c>
      <c r="S6" s="152">
        <f>'Pque N Mundo I'!W7</f>
        <v>4929</v>
      </c>
      <c r="T6" s="70">
        <f t="shared" ref="T6" si="4">S6/$B6</f>
        <v>0.82150000000000001</v>
      </c>
      <c r="U6" s="152">
        <f>'Pque N Mundo I'!Y7</f>
        <v>5581</v>
      </c>
      <c r="V6" s="70">
        <f t="shared" ref="V6:X6" si="5">U6/$B6</f>
        <v>0.9301666666666667</v>
      </c>
      <c r="W6" s="152">
        <f>'Pque N Mundo I'!AA7</f>
        <v>5651</v>
      </c>
      <c r="X6" s="70">
        <f t="shared" si="5"/>
        <v>0.9418333333333333</v>
      </c>
      <c r="Y6" s="1049"/>
      <c r="Z6" s="1049"/>
      <c r="AA6" s="152">
        <f>SUM(G6,I6,K6,M6,O6,Q6)</f>
        <v>35501</v>
      </c>
    </row>
    <row r="7" spans="1:27" outlineLevel="1" x14ac:dyDescent="0.25">
      <c r="A7" s="353" t="s">
        <v>28</v>
      </c>
      <c r="B7" s="238">
        <f>'Pque N Mundo I'!B8</f>
        <v>2080</v>
      </c>
      <c r="C7" s="238">
        <f>'Pque N Mundo I'!C8</f>
        <v>1906</v>
      </c>
      <c r="D7" s="238">
        <f>'Pque N Mundo I'!D8</f>
        <v>0.91634615384615381</v>
      </c>
      <c r="E7" s="238">
        <f>'Pque N Mundo I'!E8</f>
        <v>1762</v>
      </c>
      <c r="F7" s="238">
        <f>'Pque N Mundo I'!F8</f>
        <v>0.8471153846153846</v>
      </c>
      <c r="G7" s="155">
        <f>'Pque N Mundo I'!G8</f>
        <v>1540</v>
      </c>
      <c r="H7" s="176">
        <f t="shared" ref="H7:H14" si="6">G7/$B7</f>
        <v>0.74038461538461542</v>
      </c>
      <c r="I7" s="155">
        <f>'Pque N Mundo I'!I8</f>
        <v>1493</v>
      </c>
      <c r="J7" s="176">
        <f t="shared" si="0"/>
        <v>0.71778846153846154</v>
      </c>
      <c r="K7" s="155">
        <f>'Pque N Mundo I'!K8</f>
        <v>1929</v>
      </c>
      <c r="L7" s="176">
        <f t="shared" si="1"/>
        <v>0.92740384615384619</v>
      </c>
      <c r="M7" s="155">
        <f>'Pque N Mundo I'!O8</f>
        <v>1625</v>
      </c>
      <c r="N7" s="176">
        <f t="shared" si="1"/>
        <v>0.78125</v>
      </c>
      <c r="O7" s="155">
        <f>'Pque N Mundo I'!Q8</f>
        <v>2303</v>
      </c>
      <c r="P7" s="176">
        <f t="shared" si="2"/>
        <v>1.1072115384615384</v>
      </c>
      <c r="Q7" s="155">
        <f>'Pque N Mundo I'!S8</f>
        <v>2037</v>
      </c>
      <c r="R7" s="176">
        <f t="shared" si="3"/>
        <v>0.97932692307692304</v>
      </c>
      <c r="S7" s="155">
        <f>'Pque N Mundo I'!W8</f>
        <v>2195</v>
      </c>
      <c r="T7" s="70">
        <f t="shared" ref="T7:T15" si="7">S7/$B7</f>
        <v>1.0552884615384615</v>
      </c>
      <c r="U7" s="155">
        <f>'Pque N Mundo I'!Y8</f>
        <v>2383</v>
      </c>
      <c r="V7" s="70">
        <f t="shared" ref="V7:V15" si="8">U7/$B7</f>
        <v>1.145673076923077</v>
      </c>
      <c r="W7" s="155">
        <f>'Pque N Mundo I'!AA8</f>
        <v>2190</v>
      </c>
      <c r="X7" s="70">
        <f t="shared" ref="X7:X15" si="9">W7/$B7</f>
        <v>1.0528846153846154</v>
      </c>
      <c r="Y7" s="1049"/>
      <c r="Z7" s="1049"/>
      <c r="AA7" s="155">
        <f>SUM(G7,I7,K7,M7,O7,Q7)</f>
        <v>10927</v>
      </c>
    </row>
    <row r="8" spans="1:27" outlineLevel="1" x14ac:dyDescent="0.25">
      <c r="A8" s="353" t="s">
        <v>29</v>
      </c>
      <c r="B8" s="238">
        <f>'Pque N Mundo I'!B9</f>
        <v>780</v>
      </c>
      <c r="C8" s="238">
        <f>'Pque N Mundo I'!C9</f>
        <v>824</v>
      </c>
      <c r="D8" s="238">
        <f>'Pque N Mundo I'!D9</f>
        <v>1.0564102564102564</v>
      </c>
      <c r="E8" s="238">
        <f>'Pque N Mundo I'!E9</f>
        <v>913</v>
      </c>
      <c r="F8" s="238">
        <f>'Pque N Mundo I'!F9</f>
        <v>1.1705128205128206</v>
      </c>
      <c r="G8" s="155">
        <f>'Pque N Mundo I'!G9</f>
        <v>828</v>
      </c>
      <c r="H8" s="176">
        <f t="shared" si="6"/>
        <v>1.0615384615384615</v>
      </c>
      <c r="I8" s="155">
        <f>'Pque N Mundo I'!I9</f>
        <v>667</v>
      </c>
      <c r="J8" s="176">
        <f t="shared" si="0"/>
        <v>0.85512820512820509</v>
      </c>
      <c r="K8" s="155">
        <f>'Pque N Mundo I'!K9</f>
        <v>949</v>
      </c>
      <c r="L8" s="176">
        <f t="shared" si="1"/>
        <v>1.2166666666666666</v>
      </c>
      <c r="M8" s="155">
        <f>'Pque N Mundo I'!O9</f>
        <v>873</v>
      </c>
      <c r="N8" s="176">
        <f t="shared" si="1"/>
        <v>1.1192307692307693</v>
      </c>
      <c r="O8" s="155">
        <f>'Pque N Mundo I'!Q9</f>
        <v>898</v>
      </c>
      <c r="P8" s="176">
        <f t="shared" si="2"/>
        <v>1.1512820512820512</v>
      </c>
      <c r="Q8" s="155">
        <f>'Pque N Mundo I'!S9</f>
        <v>1229</v>
      </c>
      <c r="R8" s="176">
        <f t="shared" si="3"/>
        <v>1.5756410256410256</v>
      </c>
      <c r="S8" s="155">
        <f>'Pque N Mundo I'!W9</f>
        <v>1006</v>
      </c>
      <c r="T8" s="70">
        <f t="shared" si="7"/>
        <v>1.2897435897435898</v>
      </c>
      <c r="U8" s="155">
        <f>'Pque N Mundo I'!Y9</f>
        <v>901</v>
      </c>
      <c r="V8" s="70">
        <f t="shared" si="8"/>
        <v>1.155128205128205</v>
      </c>
      <c r="W8" s="155">
        <f>'Pque N Mundo I'!AA9</f>
        <v>890</v>
      </c>
      <c r="X8" s="70">
        <f t="shared" si="9"/>
        <v>1.141025641025641</v>
      </c>
      <c r="Y8" s="1049"/>
      <c r="Z8" s="1049"/>
      <c r="AA8" s="155">
        <f>SUM(G8,I8,K8,M8,O8,Q8)</f>
        <v>5444</v>
      </c>
    </row>
    <row r="9" spans="1:27" outlineLevel="1" x14ac:dyDescent="0.25">
      <c r="A9" s="353" t="s">
        <v>409</v>
      </c>
      <c r="B9" s="238">
        <f>'Pque N Mundo I'!B10</f>
        <v>816</v>
      </c>
      <c r="C9" s="238">
        <f>'Pque N Mundo I'!C10</f>
        <v>1058</v>
      </c>
      <c r="D9" s="238">
        <f>'Pque N Mundo I'!D10</f>
        <v>1.2965686274509804</v>
      </c>
      <c r="E9" s="238">
        <f>'Pque N Mundo I'!E10</f>
        <v>629</v>
      </c>
      <c r="F9" s="238">
        <f>'Pque N Mundo I'!F10</f>
        <v>0.77083333333333337</v>
      </c>
      <c r="G9" s="155">
        <f>'Pque N Mundo I'!G10</f>
        <v>991</v>
      </c>
      <c r="H9" s="176">
        <f t="shared" si="6"/>
        <v>1.2144607843137254</v>
      </c>
      <c r="I9" s="155">
        <f>'Pque N Mundo I'!I10</f>
        <v>812</v>
      </c>
      <c r="J9" s="176">
        <f t="shared" si="0"/>
        <v>0.99509803921568629</v>
      </c>
      <c r="K9" s="155">
        <f>'Pque N Mundo I'!K10</f>
        <v>1005</v>
      </c>
      <c r="L9" s="176">
        <f t="shared" si="1"/>
        <v>1.2316176470588236</v>
      </c>
      <c r="M9" s="155">
        <f>'Pque N Mundo I'!O10</f>
        <v>916</v>
      </c>
      <c r="N9" s="176">
        <f t="shared" si="1"/>
        <v>1.1225490196078431</v>
      </c>
      <c r="O9" s="155">
        <f>'Pque N Mundo I'!Q10</f>
        <v>778</v>
      </c>
      <c r="P9" s="176">
        <f t="shared" si="2"/>
        <v>0.95343137254901966</v>
      </c>
      <c r="Q9" s="155">
        <f>'Pque N Mundo I'!S10</f>
        <v>729</v>
      </c>
      <c r="R9" s="176">
        <f t="shared" si="3"/>
        <v>0.89338235294117652</v>
      </c>
      <c r="S9" s="155">
        <f>'Pque N Mundo I'!W10</f>
        <v>498</v>
      </c>
      <c r="T9" s="70">
        <f t="shared" si="7"/>
        <v>0.61029411764705888</v>
      </c>
      <c r="U9" s="155">
        <f>'Pque N Mundo I'!Y10</f>
        <v>437</v>
      </c>
      <c r="V9" s="70">
        <f t="shared" si="8"/>
        <v>0.53553921568627449</v>
      </c>
      <c r="W9" s="155">
        <f>'Pque N Mundo I'!AA10</f>
        <v>403</v>
      </c>
      <c r="X9" s="70">
        <f t="shared" si="9"/>
        <v>0.49387254901960786</v>
      </c>
      <c r="Y9" s="1049"/>
      <c r="Z9" s="1049"/>
      <c r="AA9" s="155">
        <f>SUM(G9,I9,K9,M9,O9,Q9)</f>
        <v>5231</v>
      </c>
    </row>
    <row r="10" spans="1:27" outlineLevel="1" x14ac:dyDescent="0.25">
      <c r="A10" s="353" t="s">
        <v>9</v>
      </c>
      <c r="B10" s="238">
        <f>'Pque N Mundo I'!B11</f>
        <v>2616</v>
      </c>
      <c r="C10" s="238">
        <f>'Pque N Mundo I'!C11</f>
        <v>3848</v>
      </c>
      <c r="D10" s="238">
        <f>'Pque N Mundo I'!D11</f>
        <v>1.4709480122324159</v>
      </c>
      <c r="E10" s="238">
        <f>'Pque N Mundo I'!E11</f>
        <v>2231</v>
      </c>
      <c r="F10" s="238">
        <f>'Pque N Mundo I'!F11</f>
        <v>0.85282874617737003</v>
      </c>
      <c r="G10" s="155">
        <f>'Pque N Mundo I'!G11</f>
        <v>3270</v>
      </c>
      <c r="H10" s="176">
        <f t="shared" si="6"/>
        <v>1.25</v>
      </c>
      <c r="I10" s="155">
        <f>'Pque N Mundo I'!I11</f>
        <v>2471</v>
      </c>
      <c r="J10" s="176">
        <f t="shared" si="0"/>
        <v>0.94457186544342508</v>
      </c>
      <c r="K10" s="155">
        <f>'Pque N Mundo I'!K11</f>
        <v>3330</v>
      </c>
      <c r="L10" s="176">
        <f t="shared" si="1"/>
        <v>1.2729357798165137</v>
      </c>
      <c r="M10" s="155">
        <f>'Pque N Mundo I'!O11</f>
        <v>3306</v>
      </c>
      <c r="N10" s="176">
        <f t="shared" si="1"/>
        <v>1.2637614678899083</v>
      </c>
      <c r="O10" s="155">
        <f>'Pque N Mundo I'!Q11</f>
        <v>2544</v>
      </c>
      <c r="P10" s="176">
        <f t="shared" si="2"/>
        <v>0.97247706422018354</v>
      </c>
      <c r="Q10" s="155">
        <f>'Pque N Mundo I'!S11</f>
        <v>2018</v>
      </c>
      <c r="R10" s="176">
        <f t="shared" si="3"/>
        <v>0.7714067278287462</v>
      </c>
      <c r="S10" s="155">
        <f>'Pque N Mundo I'!W11</f>
        <v>1459</v>
      </c>
      <c r="T10" s="70">
        <f t="shared" si="7"/>
        <v>0.55772171253822633</v>
      </c>
      <c r="U10" s="155">
        <f>'Pque N Mundo I'!Y11</f>
        <v>1084</v>
      </c>
      <c r="V10" s="70">
        <f t="shared" si="8"/>
        <v>0.41437308868501527</v>
      </c>
      <c r="W10" s="155">
        <f>'Pque N Mundo I'!AA11</f>
        <v>1200</v>
      </c>
      <c r="X10" s="70">
        <f t="shared" si="9"/>
        <v>0.45871559633027525</v>
      </c>
      <c r="Y10" s="1049"/>
      <c r="Z10" s="1049"/>
      <c r="AA10" s="155">
        <f>SUM(G10,I10,K10,M10,O10,Q10)</f>
        <v>16939</v>
      </c>
    </row>
    <row r="11" spans="1:27" outlineLevel="1" x14ac:dyDescent="0.25">
      <c r="A11" s="353" t="s">
        <v>10</v>
      </c>
      <c r="B11" s="238">
        <f>'Pque N Mundo I'!B12</f>
        <v>526</v>
      </c>
      <c r="C11" s="238">
        <f>'Pque N Mundo I'!C12</f>
        <v>463</v>
      </c>
      <c r="D11" s="238">
        <f>'Pque N Mundo I'!D12</f>
        <v>0.88022813688212931</v>
      </c>
      <c r="E11" s="238">
        <f>'Pque N Mundo I'!E12</f>
        <v>455</v>
      </c>
      <c r="F11" s="238">
        <f>'Pque N Mundo I'!F12</f>
        <v>0.86501901140684412</v>
      </c>
      <c r="G11" s="155">
        <f>'Pque N Mundo I'!G12</f>
        <v>535</v>
      </c>
      <c r="H11" s="176">
        <f t="shared" si="6"/>
        <v>1.0171102661596958</v>
      </c>
      <c r="I11" s="155">
        <f>'Pque N Mundo I'!I12</f>
        <v>426</v>
      </c>
      <c r="J11" s="176">
        <f t="shared" si="0"/>
        <v>0.8098859315589354</v>
      </c>
      <c r="K11" s="155">
        <f>'Pque N Mundo I'!K12</f>
        <v>506</v>
      </c>
      <c r="L11" s="176">
        <f t="shared" si="1"/>
        <v>0.96197718631178708</v>
      </c>
      <c r="M11" s="155">
        <f>'Pque N Mundo I'!O12</f>
        <v>403</v>
      </c>
      <c r="N11" s="176">
        <f t="shared" si="1"/>
        <v>0.76615969581749055</v>
      </c>
      <c r="O11" s="155">
        <f>'Pque N Mundo I'!Q12</f>
        <v>511</v>
      </c>
      <c r="P11" s="176">
        <f t="shared" si="2"/>
        <v>0.97148288973384034</v>
      </c>
      <c r="Q11" s="155">
        <f>'Pque N Mundo I'!S12</f>
        <v>601</v>
      </c>
      <c r="R11" s="176">
        <f t="shared" si="3"/>
        <v>1.1425855513307985</v>
      </c>
      <c r="S11" s="155">
        <f>'Pque N Mundo I'!W12</f>
        <v>531</v>
      </c>
      <c r="T11" s="70">
        <f t="shared" si="7"/>
        <v>1.0095057034220531</v>
      </c>
      <c r="U11" s="155">
        <f>'Pque N Mundo I'!Y12</f>
        <v>201</v>
      </c>
      <c r="V11" s="70">
        <f t="shared" si="8"/>
        <v>0.38212927756653992</v>
      </c>
      <c r="W11" s="155">
        <f>'Pque N Mundo I'!AA12</f>
        <v>404</v>
      </c>
      <c r="X11" s="70">
        <f t="shared" si="9"/>
        <v>0.76806083650190116</v>
      </c>
      <c r="Y11" s="1049"/>
      <c r="Z11" s="1049"/>
      <c r="AA11" s="155">
        <f>SUM(G11,I11,K11,M11,O11,Q11)</f>
        <v>2982</v>
      </c>
    </row>
    <row r="12" spans="1:27" outlineLevel="1" x14ac:dyDescent="0.25">
      <c r="A12" s="353" t="s">
        <v>42</v>
      </c>
      <c r="B12" s="238">
        <f>'Pque N Mundo I'!B13</f>
        <v>526</v>
      </c>
      <c r="C12" s="238">
        <f>'Pque N Mundo I'!C13</f>
        <v>420</v>
      </c>
      <c r="D12" s="238">
        <f>'Pque N Mundo I'!D13</f>
        <v>0.79847908745247154</v>
      </c>
      <c r="E12" s="238">
        <f>'Pque N Mundo I'!E13</f>
        <v>312</v>
      </c>
      <c r="F12" s="238">
        <f>'Pque N Mundo I'!F13</f>
        <v>0.59315589353612164</v>
      </c>
      <c r="G12" s="155">
        <f>'Pque N Mundo I'!G13</f>
        <v>417</v>
      </c>
      <c r="H12" s="176">
        <f t="shared" si="6"/>
        <v>0.79277566539923949</v>
      </c>
      <c r="I12" s="155">
        <f>'Pque N Mundo I'!I13</f>
        <v>302</v>
      </c>
      <c r="J12" s="176">
        <f t="shared" si="0"/>
        <v>0.57414448669201523</v>
      </c>
      <c r="K12" s="155">
        <f>'Pque N Mundo I'!K13</f>
        <v>434</v>
      </c>
      <c r="L12" s="176">
        <f t="shared" si="1"/>
        <v>0.82509505703422048</v>
      </c>
      <c r="M12" s="155">
        <f>'Pque N Mundo I'!O13</f>
        <v>396</v>
      </c>
      <c r="N12" s="176">
        <f t="shared" si="1"/>
        <v>0.75285171102661597</v>
      </c>
      <c r="O12" s="155">
        <f>'Pque N Mundo I'!Q13</f>
        <v>235</v>
      </c>
      <c r="P12" s="176">
        <f t="shared" si="2"/>
        <v>0.44676806083650189</v>
      </c>
      <c r="Q12" s="155">
        <f>'Pque N Mundo I'!S13</f>
        <v>423</v>
      </c>
      <c r="R12" s="176">
        <f t="shared" si="3"/>
        <v>0.80418250950570347</v>
      </c>
      <c r="S12" s="155">
        <f>'Pque N Mundo I'!W13</f>
        <v>364</v>
      </c>
      <c r="T12" s="70">
        <f t="shared" si="7"/>
        <v>0.69201520912547532</v>
      </c>
      <c r="U12" s="155">
        <f>'Pque N Mundo I'!Y13</f>
        <v>212</v>
      </c>
      <c r="V12" s="70">
        <f t="shared" si="8"/>
        <v>0.40304182509505704</v>
      </c>
      <c r="W12" s="155">
        <f>'Pque N Mundo I'!AA13</f>
        <v>287</v>
      </c>
      <c r="X12" s="70">
        <f t="shared" si="9"/>
        <v>0.54562737642585546</v>
      </c>
      <c r="Y12" s="1049"/>
      <c r="Z12" s="1049"/>
      <c r="AA12" s="155">
        <f>SUM(G12,I12,K12,M12,O12,Q12)</f>
        <v>2207</v>
      </c>
    </row>
    <row r="13" spans="1:27" outlineLevel="1" x14ac:dyDescent="0.25">
      <c r="A13" s="353" t="s">
        <v>12</v>
      </c>
      <c r="B13" s="238">
        <f>'Pque N Mundo I'!B14</f>
        <v>250</v>
      </c>
      <c r="C13" s="238">
        <f>'Pque N Mundo I'!C14</f>
        <v>341</v>
      </c>
      <c r="D13" s="238">
        <f>'Pque N Mundo I'!D14</f>
        <v>1.3640000000000001</v>
      </c>
      <c r="E13" s="238">
        <f>'Pque N Mundo I'!E14</f>
        <v>265</v>
      </c>
      <c r="F13" s="238">
        <f>'Pque N Mundo I'!F14</f>
        <v>1.06</v>
      </c>
      <c r="G13" s="155">
        <f>'Pque N Mundo I'!G14</f>
        <v>337</v>
      </c>
      <c r="H13" s="176">
        <f t="shared" si="6"/>
        <v>1.3480000000000001</v>
      </c>
      <c r="I13" s="155">
        <f>'Pque N Mundo I'!I14</f>
        <v>266</v>
      </c>
      <c r="J13" s="176">
        <f t="shared" si="0"/>
        <v>1.0640000000000001</v>
      </c>
      <c r="K13" s="155">
        <f>'Pque N Mundo I'!K14</f>
        <v>357</v>
      </c>
      <c r="L13" s="176">
        <f t="shared" si="1"/>
        <v>1.4279999999999999</v>
      </c>
      <c r="M13" s="155">
        <f>'Pque N Mundo I'!O14</f>
        <v>189</v>
      </c>
      <c r="N13" s="176">
        <f t="shared" si="1"/>
        <v>0.75600000000000001</v>
      </c>
      <c r="O13" s="155">
        <f>'Pque N Mundo I'!Q14</f>
        <v>319</v>
      </c>
      <c r="P13" s="176">
        <f t="shared" si="2"/>
        <v>1.276</v>
      </c>
      <c r="Q13" s="155">
        <f>'Pque N Mundo I'!S14</f>
        <v>328</v>
      </c>
      <c r="R13" s="176">
        <f t="shared" si="3"/>
        <v>1.3120000000000001</v>
      </c>
      <c r="S13" s="155">
        <f>'Pque N Mundo I'!W14</f>
        <v>162</v>
      </c>
      <c r="T13" s="70">
        <f t="shared" si="7"/>
        <v>0.64800000000000002</v>
      </c>
      <c r="U13" s="155">
        <f>'Pque N Mundo I'!Y14</f>
        <v>252</v>
      </c>
      <c r="V13" s="70">
        <f t="shared" si="8"/>
        <v>1.008</v>
      </c>
      <c r="W13" s="155">
        <f>'Pque N Mundo I'!AA14</f>
        <v>296</v>
      </c>
      <c r="X13" s="70">
        <f t="shared" si="9"/>
        <v>1.1839999999999999</v>
      </c>
      <c r="Y13" s="1049"/>
      <c r="Z13" s="1049"/>
      <c r="AA13" s="155">
        <f>SUM(G13,I13,K13,M13,O13,Q13)</f>
        <v>1796</v>
      </c>
    </row>
    <row r="14" spans="1:27" ht="15.75" outlineLevel="1" thickBot="1" x14ac:dyDescent="0.3">
      <c r="A14" s="1240" t="s">
        <v>13</v>
      </c>
      <c r="B14" s="1158">
        <f>'Pque N Mundo I'!B15</f>
        <v>526</v>
      </c>
      <c r="C14" s="1158">
        <f>'Pque N Mundo I'!C15</f>
        <v>286</v>
      </c>
      <c r="D14" s="1158">
        <f>'Pque N Mundo I'!D15</f>
        <v>0.54372623574144485</v>
      </c>
      <c r="E14" s="1158">
        <f>'Pque N Mundo I'!E15</f>
        <v>510</v>
      </c>
      <c r="F14" s="1158">
        <f>'Pque N Mundo I'!F15</f>
        <v>0.96958174904942962</v>
      </c>
      <c r="G14" s="1159">
        <f>'Pque N Mundo I'!G15</f>
        <v>639</v>
      </c>
      <c r="H14" s="1150">
        <f t="shared" si="6"/>
        <v>1.2148288973384029</v>
      </c>
      <c r="I14" s="1159">
        <f>'Pque N Mundo I'!I15</f>
        <v>426</v>
      </c>
      <c r="J14" s="1150">
        <f t="shared" si="0"/>
        <v>0.8098859315589354</v>
      </c>
      <c r="K14" s="1159">
        <f>'Pque N Mundo I'!K15</f>
        <v>415</v>
      </c>
      <c r="L14" s="1150">
        <f t="shared" si="1"/>
        <v>0.78897338403041828</v>
      </c>
      <c r="M14" s="1159">
        <f>'Pque N Mundo I'!O15</f>
        <v>464</v>
      </c>
      <c r="N14" s="1150">
        <f t="shared" si="1"/>
        <v>0.88212927756653992</v>
      </c>
      <c r="O14" s="1159">
        <f>'Pque N Mundo I'!Q15</f>
        <v>473</v>
      </c>
      <c r="P14" s="1150">
        <f t="shared" si="2"/>
        <v>0.89923954372623571</v>
      </c>
      <c r="Q14" s="1159">
        <f>'Pque N Mundo I'!S15</f>
        <v>489</v>
      </c>
      <c r="R14" s="1150">
        <f t="shared" si="3"/>
        <v>0.92965779467680609</v>
      </c>
      <c r="S14" s="1159">
        <f>'Pque N Mundo I'!W15</f>
        <v>511</v>
      </c>
      <c r="T14" s="1052">
        <f t="shared" si="7"/>
        <v>0.97148288973384034</v>
      </c>
      <c r="U14" s="1159">
        <f>'Pque N Mundo I'!Y15</f>
        <v>359</v>
      </c>
      <c r="V14" s="1052">
        <f t="shared" si="8"/>
        <v>0.68250950570342206</v>
      </c>
      <c r="W14" s="1159">
        <f>'Pque N Mundo I'!AA15</f>
        <v>389</v>
      </c>
      <c r="X14" s="1052">
        <f t="shared" si="9"/>
        <v>0.73954372623574149</v>
      </c>
      <c r="Y14" s="1387"/>
      <c r="Z14" s="1387"/>
      <c r="AA14" s="1159">
        <f>SUM(G14,I14,K14,M14,O14,Q14)</f>
        <v>2906</v>
      </c>
    </row>
    <row r="15" spans="1:27" ht="15.75" outlineLevel="1" thickBot="1" x14ac:dyDescent="0.3">
      <c r="A15" s="1270" t="s">
        <v>7</v>
      </c>
      <c r="B15" s="1149">
        <f>SUM(B6:B14)</f>
        <v>14120</v>
      </c>
      <c r="C15" s="1149">
        <f t="shared" ref="C15:F15" si="10">SUM(C6:C14)</f>
        <v>15156</v>
      </c>
      <c r="D15" s="1149">
        <f t="shared" si="10"/>
        <v>9.3283731766825202</v>
      </c>
      <c r="E15" s="1149">
        <f t="shared" si="10"/>
        <v>13066</v>
      </c>
      <c r="F15" s="1149">
        <f t="shared" si="10"/>
        <v>8.1272136052979711</v>
      </c>
      <c r="G15" s="753">
        <f>SUM(G6:G14)</f>
        <v>14857</v>
      </c>
      <c r="H15" s="362">
        <f>G15/$B15</f>
        <v>1.0521954674220964</v>
      </c>
      <c r="I15" s="753">
        <f>SUM(I6:I14)</f>
        <v>12911</v>
      </c>
      <c r="J15" s="362">
        <f t="shared" si="0"/>
        <v>0.91437677053824362</v>
      </c>
      <c r="K15" s="753">
        <f>SUM(K6:K14)</f>
        <v>15140</v>
      </c>
      <c r="L15" s="362">
        <f t="shared" si="1"/>
        <v>1.0722379603399435</v>
      </c>
      <c r="M15" s="753">
        <f>SUM(M6:M14)</f>
        <v>13956</v>
      </c>
      <c r="N15" s="362">
        <f>M15/$B15</f>
        <v>0.98838526912181301</v>
      </c>
      <c r="O15" s="753">
        <f t="shared" ref="O15" si="11">SUM(O6:O14)</f>
        <v>14170</v>
      </c>
      <c r="P15" s="362">
        <f>O15/$B15</f>
        <v>1.0035410764872521</v>
      </c>
      <c r="Q15" s="753">
        <f t="shared" ref="Q15" si="12">SUM(Q6:Q14)</f>
        <v>12899</v>
      </c>
      <c r="R15" s="362">
        <f>Q15/$B15</f>
        <v>0.91352691218130311</v>
      </c>
      <c r="S15" s="753">
        <f t="shared" ref="S15" si="13">SUM(S6:S14)</f>
        <v>11655</v>
      </c>
      <c r="T15" s="1084">
        <f t="shared" si="7"/>
        <v>0.82542492917847021</v>
      </c>
      <c r="U15" s="753">
        <f t="shared" ref="U15" si="14">SUM(U6:U14)</f>
        <v>11410</v>
      </c>
      <c r="V15" s="1084">
        <f t="shared" si="8"/>
        <v>0.80807365439093481</v>
      </c>
      <c r="W15" s="753">
        <f t="shared" ref="W15" si="15">SUM(W6:W14)</f>
        <v>11710</v>
      </c>
      <c r="X15" s="1084">
        <f t="shared" si="9"/>
        <v>0.82932011331444755</v>
      </c>
      <c r="Y15" s="1483"/>
      <c r="Z15" s="1483"/>
      <c r="AA15" s="1157">
        <f>SUM(G15,I15,K15,M15,O15,Q15)</f>
        <v>83933</v>
      </c>
    </row>
    <row r="17" spans="1:27" ht="15.75" thickBot="1" x14ac:dyDescent="0.3">
      <c r="A17" s="1468" t="s">
        <v>549</v>
      </c>
      <c r="B17" s="1469"/>
      <c r="C17" s="1469"/>
      <c r="D17" s="1469"/>
      <c r="E17" s="1469"/>
      <c r="F17" s="1469"/>
      <c r="G17" s="1469"/>
      <c r="H17" s="1469"/>
      <c r="I17" s="1469"/>
      <c r="J17" s="1469"/>
      <c r="K17" s="1469"/>
      <c r="L17" s="1469"/>
      <c r="M17" s="1469"/>
      <c r="N17" s="1469"/>
      <c r="O17" s="1469"/>
      <c r="P17" s="1469"/>
      <c r="Q17" s="1469"/>
      <c r="R17" s="1469"/>
      <c r="S17" s="1469"/>
      <c r="T17" s="1469"/>
      <c r="U17" s="1469"/>
      <c r="V17" s="1469"/>
      <c r="W17" s="1469"/>
      <c r="X17" s="1469"/>
      <c r="Y17" s="1469"/>
      <c r="Z17" s="1469"/>
      <c r="AA17" s="1469"/>
    </row>
    <row r="18" spans="1:27" ht="24.75" outlineLevel="1" thickBot="1" x14ac:dyDescent="0.3">
      <c r="A18" s="352" t="s">
        <v>14</v>
      </c>
      <c r="B18" s="233" t="s">
        <v>15</v>
      </c>
      <c r="C18" s="1121" t="s">
        <v>544</v>
      </c>
      <c r="D18" s="15" t="s">
        <v>1</v>
      </c>
      <c r="E18" s="1121" t="s">
        <v>545</v>
      </c>
      <c r="F18" s="15" t="s">
        <v>1</v>
      </c>
      <c r="G18" s="346" t="str">
        <f>'Pque N Mundo I'!G6</f>
        <v>MAR_17</v>
      </c>
      <c r="H18" s="347" t="str">
        <f>'Pque N Mundo I'!H6</f>
        <v>%</v>
      </c>
      <c r="I18" s="346" t="str">
        <f>'Pque N Mundo I'!I6</f>
        <v>ABR_17</v>
      </c>
      <c r="J18" s="347" t="str">
        <f>'Pque N Mundo I'!J6</f>
        <v>%</v>
      </c>
      <c r="K18" s="346" t="str">
        <f>'Pque N Mundo I'!K6</f>
        <v>MAI_17</v>
      </c>
      <c r="L18" s="347" t="str">
        <f>'Pque N Mundo I'!L6</f>
        <v>%</v>
      </c>
      <c r="M18" s="346" t="str">
        <f>'Pque N Mundo I'!O6</f>
        <v>JUN_17</v>
      </c>
      <c r="N18" s="347" t="str">
        <f>'Pque N Mundo I'!P6</f>
        <v>%</v>
      </c>
      <c r="O18" s="348" t="str">
        <f>'Pque N Mundo I'!Q6</f>
        <v>JUL_17</v>
      </c>
      <c r="P18" s="349" t="str">
        <f>'Pque N Mundo I'!R6</f>
        <v>%</v>
      </c>
      <c r="Q18" s="348" t="str">
        <f>'Pque N Mundo I'!S6</f>
        <v>AGO_17</v>
      </c>
      <c r="R18" s="349" t="str">
        <f>'Pque N Mundo I'!T6</f>
        <v>%</v>
      </c>
      <c r="S18" s="14" t="s">
        <v>533</v>
      </c>
      <c r="T18" s="15" t="s">
        <v>1</v>
      </c>
      <c r="U18" s="14" t="s">
        <v>534</v>
      </c>
      <c r="V18" s="15" t="s">
        <v>1</v>
      </c>
      <c r="W18" s="14" t="s">
        <v>535</v>
      </c>
      <c r="X18" s="15" t="s">
        <v>1</v>
      </c>
      <c r="Y18" s="1482"/>
      <c r="Z18" s="1482"/>
      <c r="AA18" s="147" t="s">
        <v>6</v>
      </c>
    </row>
    <row r="19" spans="1:27" ht="15.75" outlineLevel="1" thickTop="1" x14ac:dyDescent="0.25">
      <c r="A19" s="1239" t="s">
        <v>27</v>
      </c>
      <c r="B19" s="235">
        <f>'Pque N Mundo II'!B7</f>
        <v>4800</v>
      </c>
      <c r="C19" s="235">
        <f>'Pque N Mundo II'!C7</f>
        <v>4550</v>
      </c>
      <c r="D19" s="235">
        <f>'Pque N Mundo II'!D7</f>
        <v>0.94791666666666663</v>
      </c>
      <c r="E19" s="235">
        <f>'Pque N Mundo II'!E7</f>
        <v>4242</v>
      </c>
      <c r="F19" s="235">
        <f>'Pque N Mundo II'!F7</f>
        <v>0.88375000000000004</v>
      </c>
      <c r="G19" s="152">
        <f>'Pque N Mundo II'!G7</f>
        <v>4578</v>
      </c>
      <c r="H19" s="174">
        <f t="shared" ref="H19:H29" si="16">G19/$B19</f>
        <v>0.95374999999999999</v>
      </c>
      <c r="I19" s="152">
        <f>'Pque N Mundo II'!I7</f>
        <v>4236</v>
      </c>
      <c r="J19" s="174">
        <f t="shared" ref="J19:J29" si="17">I19/$B19</f>
        <v>0.88249999999999995</v>
      </c>
      <c r="K19" s="152">
        <f>'Pque N Mundo II'!K7</f>
        <v>4936</v>
      </c>
      <c r="L19" s="174">
        <f t="shared" ref="L19:N29" si="18">K19/$B19</f>
        <v>1.0283333333333333</v>
      </c>
      <c r="M19" s="152">
        <f>'Pque N Mundo II'!O7</f>
        <v>4477</v>
      </c>
      <c r="N19" s="174">
        <f t="shared" si="18"/>
        <v>0.93270833333333336</v>
      </c>
      <c r="O19" s="152">
        <f>'Pque N Mundo II'!Q7</f>
        <v>4400</v>
      </c>
      <c r="P19" s="174">
        <f t="shared" ref="P19:P29" si="19">O19/$B19</f>
        <v>0.91666666666666663</v>
      </c>
      <c r="Q19" s="152">
        <f>'Pque N Mundo II'!S7</f>
        <v>4649</v>
      </c>
      <c r="R19" s="174">
        <f t="shared" ref="R19:R29" si="20">Q19/$B19</f>
        <v>0.96854166666666663</v>
      </c>
      <c r="S19" s="152">
        <f>'Pque N Mundo II'!W7</f>
        <v>4385</v>
      </c>
      <c r="T19" s="70">
        <f t="shared" ref="T19" si="21">S19/$B19</f>
        <v>0.9135416666666667</v>
      </c>
      <c r="U19" s="152">
        <f>'Pque N Mundo II'!Y7</f>
        <v>4119</v>
      </c>
      <c r="V19" s="70">
        <f t="shared" ref="V19:X19" si="22">U19/$B19</f>
        <v>0.85812500000000003</v>
      </c>
      <c r="W19" s="152">
        <f>'Pque N Mundo II'!AA7</f>
        <v>4512</v>
      </c>
      <c r="X19" s="70">
        <f t="shared" si="22"/>
        <v>0.94</v>
      </c>
      <c r="Y19" s="1049"/>
      <c r="Z19" s="1049"/>
      <c r="AA19" s="152">
        <f>SUM(G19,I19,K19,M19,O19,Q19)</f>
        <v>27276</v>
      </c>
    </row>
    <row r="20" spans="1:27" outlineLevel="1" x14ac:dyDescent="0.25">
      <c r="A20" s="353" t="s">
        <v>28</v>
      </c>
      <c r="B20" s="238">
        <f>'Pque N Mundo II'!B8</f>
        <v>1664</v>
      </c>
      <c r="C20" s="238">
        <f>'Pque N Mundo II'!C8</f>
        <v>753</v>
      </c>
      <c r="D20" s="238">
        <f>'Pque N Mundo II'!D8</f>
        <v>0.45252403846153844</v>
      </c>
      <c r="E20" s="238">
        <f>'Pque N Mundo II'!E8</f>
        <v>1049</v>
      </c>
      <c r="F20" s="238">
        <f>'Pque N Mundo II'!F8</f>
        <v>0.63040865384615385</v>
      </c>
      <c r="G20" s="155">
        <f>'Pque N Mundo II'!G8</f>
        <v>993</v>
      </c>
      <c r="H20" s="176">
        <f t="shared" si="16"/>
        <v>0.59675480769230771</v>
      </c>
      <c r="I20" s="155">
        <f>'Pque N Mundo II'!I8</f>
        <v>951</v>
      </c>
      <c r="J20" s="176">
        <f t="shared" si="17"/>
        <v>0.57151442307692313</v>
      </c>
      <c r="K20" s="155">
        <f>'Pque N Mundo II'!K8</f>
        <v>1553</v>
      </c>
      <c r="L20" s="176">
        <f t="shared" si="18"/>
        <v>0.93329326923076927</v>
      </c>
      <c r="M20" s="155">
        <f>'Pque N Mundo II'!O8</f>
        <v>1259</v>
      </c>
      <c r="N20" s="176">
        <f t="shared" si="18"/>
        <v>0.75661057692307687</v>
      </c>
      <c r="O20" s="155">
        <f>'Pque N Mundo II'!Q8</f>
        <v>1230</v>
      </c>
      <c r="P20" s="176">
        <f t="shared" si="19"/>
        <v>0.73918269230769229</v>
      </c>
      <c r="Q20" s="155">
        <f>'Pque N Mundo II'!S8</f>
        <v>1345</v>
      </c>
      <c r="R20" s="176">
        <f t="shared" si="20"/>
        <v>0.80829326923076927</v>
      </c>
      <c r="S20" s="155">
        <f>'Pque N Mundo II'!W8</f>
        <v>1129</v>
      </c>
      <c r="T20" s="70">
        <f t="shared" ref="T20:T29" si="23">S20/$B20</f>
        <v>0.67848557692307687</v>
      </c>
      <c r="U20" s="155">
        <f>'Pque N Mundo II'!Y8</f>
        <v>988</v>
      </c>
      <c r="V20" s="70">
        <f t="shared" ref="V20:V29" si="24">U20/$B20</f>
        <v>0.59375</v>
      </c>
      <c r="W20" s="155">
        <f>'Pque N Mundo II'!AA8</f>
        <v>993</v>
      </c>
      <c r="X20" s="70">
        <f t="shared" ref="X20:X29" si="25">W20/$B20</f>
        <v>0.59675480769230771</v>
      </c>
      <c r="Y20" s="1049"/>
      <c r="Z20" s="1049"/>
      <c r="AA20" s="155">
        <f>SUM(G20,I20,K20,M20,O20,Q20)</f>
        <v>7331</v>
      </c>
    </row>
    <row r="21" spans="1:27" outlineLevel="1" x14ac:dyDescent="0.25">
      <c r="A21" s="353" t="s">
        <v>29</v>
      </c>
      <c r="B21" s="238">
        <f>'Pque N Mundo II'!B9</f>
        <v>624</v>
      </c>
      <c r="C21" s="238">
        <f>'Pque N Mundo II'!C9</f>
        <v>723</v>
      </c>
      <c r="D21" s="238">
        <f>'Pque N Mundo II'!D9</f>
        <v>1.1586538461538463</v>
      </c>
      <c r="E21" s="238">
        <f>'Pque N Mundo II'!E9</f>
        <v>683</v>
      </c>
      <c r="F21" s="238">
        <f>'Pque N Mundo II'!F9</f>
        <v>1.0945512820512822</v>
      </c>
      <c r="G21" s="155">
        <f>'Pque N Mundo II'!G9</f>
        <v>810</v>
      </c>
      <c r="H21" s="176">
        <f t="shared" si="16"/>
        <v>1.2980769230769231</v>
      </c>
      <c r="I21" s="155">
        <f>'Pque N Mundo II'!I9</f>
        <v>629</v>
      </c>
      <c r="J21" s="176">
        <f t="shared" si="17"/>
        <v>1.0080128205128205</v>
      </c>
      <c r="K21" s="155">
        <f>'Pque N Mundo II'!K9</f>
        <v>676</v>
      </c>
      <c r="L21" s="176">
        <f t="shared" si="18"/>
        <v>1.0833333333333333</v>
      </c>
      <c r="M21" s="155">
        <f>'Pque N Mundo II'!O9</f>
        <v>535</v>
      </c>
      <c r="N21" s="176">
        <f t="shared" si="18"/>
        <v>0.85737179487179482</v>
      </c>
      <c r="O21" s="155">
        <f>'Pque N Mundo II'!Q9</f>
        <v>546</v>
      </c>
      <c r="P21" s="176">
        <f t="shared" si="19"/>
        <v>0.875</v>
      </c>
      <c r="Q21" s="155">
        <f>'Pque N Mundo II'!S9</f>
        <v>773</v>
      </c>
      <c r="R21" s="176">
        <f t="shared" si="20"/>
        <v>1.2387820512820513</v>
      </c>
      <c r="S21" s="155">
        <f>'Pque N Mundo II'!W9</f>
        <v>682</v>
      </c>
      <c r="T21" s="70">
        <f t="shared" si="23"/>
        <v>1.0929487179487178</v>
      </c>
      <c r="U21" s="155">
        <f>'Pque N Mundo II'!Y9</f>
        <v>596</v>
      </c>
      <c r="V21" s="70">
        <f t="shared" si="24"/>
        <v>0.95512820512820518</v>
      </c>
      <c r="W21" s="155">
        <f>'Pque N Mundo II'!AA9</f>
        <v>586</v>
      </c>
      <c r="X21" s="70">
        <f t="shared" si="25"/>
        <v>0.9391025641025641</v>
      </c>
      <c r="Y21" s="1049"/>
      <c r="Z21" s="1049"/>
      <c r="AA21" s="155">
        <f>SUM(G21,I21,K21,M21,O21,Q21)</f>
        <v>3969</v>
      </c>
    </row>
    <row r="22" spans="1:27" outlineLevel="1" x14ac:dyDescent="0.25">
      <c r="A22" s="353" t="s">
        <v>410</v>
      </c>
      <c r="B22" s="238">
        <f>'Pque N Mundo II'!B10</f>
        <v>384</v>
      </c>
      <c r="C22" s="238">
        <f>'Pque N Mundo II'!C10</f>
        <v>555</v>
      </c>
      <c r="D22" s="238">
        <f>'Pque N Mundo II'!D10</f>
        <v>1.4453125</v>
      </c>
      <c r="E22" s="238">
        <f>'Pque N Mundo II'!E10</f>
        <v>341</v>
      </c>
      <c r="F22" s="238">
        <f>'Pque N Mundo II'!F10</f>
        <v>0.88802083333333337</v>
      </c>
      <c r="G22" s="155">
        <f>'Pque N Mundo II'!G10</f>
        <v>435</v>
      </c>
      <c r="H22" s="176">
        <f t="shared" si="16"/>
        <v>1.1328125</v>
      </c>
      <c r="I22" s="155">
        <f>'Pque N Mundo II'!I10</f>
        <v>480</v>
      </c>
      <c r="J22" s="176">
        <f t="shared" si="17"/>
        <v>1.25</v>
      </c>
      <c r="K22" s="155">
        <f>'Pque N Mundo II'!K10</f>
        <v>521</v>
      </c>
      <c r="L22" s="176">
        <f t="shared" si="18"/>
        <v>1.3567708333333333</v>
      </c>
      <c r="M22" s="155">
        <f>'Pque N Mundo II'!O10</f>
        <v>450</v>
      </c>
      <c r="N22" s="176">
        <f t="shared" si="18"/>
        <v>1.171875</v>
      </c>
      <c r="O22" s="155">
        <f>'Pque N Mundo II'!Q10</f>
        <v>334</v>
      </c>
      <c r="P22" s="176">
        <f t="shared" si="19"/>
        <v>0.86979166666666663</v>
      </c>
      <c r="Q22" s="155">
        <f>'Pque N Mundo II'!S10</f>
        <v>472</v>
      </c>
      <c r="R22" s="176">
        <f t="shared" si="20"/>
        <v>1.2291666666666667</v>
      </c>
      <c r="S22" s="155">
        <f>'Pque N Mundo II'!W10</f>
        <v>323</v>
      </c>
      <c r="T22" s="70">
        <f t="shared" si="23"/>
        <v>0.84114583333333337</v>
      </c>
      <c r="U22" s="155">
        <f>'Pque N Mundo II'!Y10</f>
        <v>285</v>
      </c>
      <c r="V22" s="70">
        <f t="shared" si="24"/>
        <v>0.7421875</v>
      </c>
      <c r="W22" s="155">
        <f>'Pque N Mundo II'!AA10</f>
        <v>366</v>
      </c>
      <c r="X22" s="70">
        <f t="shared" si="25"/>
        <v>0.953125</v>
      </c>
      <c r="Y22" s="1049"/>
      <c r="Z22" s="1049"/>
      <c r="AA22" s="155">
        <f>SUM(G22,I22,K22,M22,O22,Q22)</f>
        <v>2692</v>
      </c>
    </row>
    <row r="23" spans="1:27" outlineLevel="1" x14ac:dyDescent="0.25">
      <c r="A23" s="353" t="s">
        <v>31</v>
      </c>
      <c r="B23" s="238">
        <f>'Pque N Mundo II'!B11</f>
        <v>1344</v>
      </c>
      <c r="C23" s="238">
        <f>'Pque N Mundo II'!C11</f>
        <v>1621</v>
      </c>
      <c r="D23" s="238">
        <f>'Pque N Mundo II'!D11</f>
        <v>1.2061011904761905</v>
      </c>
      <c r="E23" s="238">
        <f>'Pque N Mundo II'!E11</f>
        <v>859</v>
      </c>
      <c r="F23" s="238">
        <f>'Pque N Mundo II'!F11</f>
        <v>0.63913690476190477</v>
      </c>
      <c r="G23" s="155">
        <f>'Pque N Mundo II'!G11</f>
        <v>1103</v>
      </c>
      <c r="H23" s="176">
        <f t="shared" si="16"/>
        <v>0.82068452380952384</v>
      </c>
      <c r="I23" s="155">
        <f>'Pque N Mundo II'!I11</f>
        <v>1477</v>
      </c>
      <c r="J23" s="176">
        <f t="shared" si="17"/>
        <v>1.0989583333333333</v>
      </c>
      <c r="K23" s="155">
        <f>'Pque N Mundo II'!K11</f>
        <v>1677</v>
      </c>
      <c r="L23" s="176">
        <f t="shared" si="18"/>
        <v>1.2477678571428572</v>
      </c>
      <c r="M23" s="155">
        <f>'Pque N Mundo II'!O11</f>
        <v>1215</v>
      </c>
      <c r="N23" s="176">
        <f t="shared" si="18"/>
        <v>0.9040178571428571</v>
      </c>
      <c r="O23" s="155">
        <f>'Pque N Mundo II'!Q11</f>
        <v>697</v>
      </c>
      <c r="P23" s="176">
        <f t="shared" si="19"/>
        <v>0.51860119047619047</v>
      </c>
      <c r="Q23" s="155">
        <f>'Pque N Mundo II'!S11</f>
        <v>1957</v>
      </c>
      <c r="R23" s="176">
        <f t="shared" si="20"/>
        <v>1.4561011904761905</v>
      </c>
      <c r="S23" s="155">
        <f>'Pque N Mundo II'!W11</f>
        <v>1343</v>
      </c>
      <c r="T23" s="70">
        <f t="shared" si="23"/>
        <v>0.99925595238095233</v>
      </c>
      <c r="U23" s="155">
        <f>'Pque N Mundo II'!Y11</f>
        <v>1171</v>
      </c>
      <c r="V23" s="70">
        <f t="shared" si="24"/>
        <v>0.87127976190476186</v>
      </c>
      <c r="W23" s="155">
        <f>'Pque N Mundo II'!AA11</f>
        <v>1494</v>
      </c>
      <c r="X23" s="70">
        <f t="shared" si="25"/>
        <v>1.1116071428571428</v>
      </c>
      <c r="Y23" s="1049"/>
      <c r="Z23" s="1049"/>
      <c r="AA23" s="155">
        <f>SUM(G23,I23,K23,M23,O23,Q23)</f>
        <v>8126</v>
      </c>
    </row>
    <row r="24" spans="1:27" outlineLevel="1" x14ac:dyDescent="0.25">
      <c r="A24" s="353" t="s">
        <v>409</v>
      </c>
      <c r="B24" s="238">
        <f>'Pque N Mundo II'!B12</f>
        <v>192</v>
      </c>
      <c r="C24" s="238">
        <f>'Pque N Mundo II'!C12</f>
        <v>176</v>
      </c>
      <c r="D24" s="238">
        <f>'Pque N Mundo II'!D12</f>
        <v>0.91666666666666663</v>
      </c>
      <c r="E24" s="238">
        <f>'Pque N Mundo II'!E12</f>
        <v>218</v>
      </c>
      <c r="F24" s="238">
        <f>'Pque N Mundo II'!F12</f>
        <v>1.1354166666666667</v>
      </c>
      <c r="G24" s="155">
        <f>'Pque N Mundo II'!G12</f>
        <v>267</v>
      </c>
      <c r="H24" s="176">
        <f t="shared" si="16"/>
        <v>1.390625</v>
      </c>
      <c r="I24" s="155">
        <f>'Pque N Mundo II'!I12</f>
        <v>277</v>
      </c>
      <c r="J24" s="176">
        <f t="shared" si="17"/>
        <v>1.4427083333333333</v>
      </c>
      <c r="K24" s="155">
        <f>'Pque N Mundo II'!K12</f>
        <v>336</v>
      </c>
      <c r="L24" s="176">
        <f t="shared" si="18"/>
        <v>1.75</v>
      </c>
      <c r="M24" s="155">
        <f>'Pque N Mundo II'!O12</f>
        <v>259</v>
      </c>
      <c r="N24" s="176">
        <f t="shared" si="18"/>
        <v>1.3489583333333333</v>
      </c>
      <c r="O24" s="155">
        <f>'Pque N Mundo II'!Q12</f>
        <v>154</v>
      </c>
      <c r="P24" s="176">
        <f t="shared" si="19"/>
        <v>0.80208333333333337</v>
      </c>
      <c r="Q24" s="155">
        <f>'Pque N Mundo II'!S12</f>
        <v>302</v>
      </c>
      <c r="R24" s="176">
        <f t="shared" si="20"/>
        <v>1.5729166666666667</v>
      </c>
      <c r="S24" s="155">
        <f>'Pque N Mundo II'!W12</f>
        <v>257</v>
      </c>
      <c r="T24" s="70">
        <f t="shared" si="23"/>
        <v>1.3385416666666667</v>
      </c>
      <c r="U24" s="155">
        <f>'Pque N Mundo II'!Y12</f>
        <v>253</v>
      </c>
      <c r="V24" s="70">
        <f t="shared" si="24"/>
        <v>1.3177083333333333</v>
      </c>
      <c r="W24" s="155">
        <f>'Pque N Mundo II'!AA12</f>
        <v>248</v>
      </c>
      <c r="X24" s="70">
        <f t="shared" si="25"/>
        <v>1.2916666666666667</v>
      </c>
      <c r="Y24" s="1049"/>
      <c r="Z24" s="1049"/>
      <c r="AA24" s="155">
        <f>SUM(G24,I24,K24,M24,O24,Q24)</f>
        <v>1595</v>
      </c>
    </row>
    <row r="25" spans="1:27" outlineLevel="1" x14ac:dyDescent="0.25">
      <c r="A25" s="353" t="s">
        <v>9</v>
      </c>
      <c r="B25" s="238">
        <f>'Pque N Mundo II'!B13</f>
        <v>672</v>
      </c>
      <c r="C25" s="238">
        <f>'Pque N Mundo II'!C13</f>
        <v>536</v>
      </c>
      <c r="D25" s="238">
        <f>'Pque N Mundo II'!D13</f>
        <v>0.79761904761904767</v>
      </c>
      <c r="E25" s="238">
        <f>'Pque N Mundo II'!E13</f>
        <v>682</v>
      </c>
      <c r="F25" s="238">
        <f>'Pque N Mundo II'!F13</f>
        <v>1.0148809523809523</v>
      </c>
      <c r="G25" s="155">
        <f>'Pque N Mundo II'!G13</f>
        <v>678</v>
      </c>
      <c r="H25" s="176">
        <f t="shared" si="16"/>
        <v>1.0089285714285714</v>
      </c>
      <c r="I25" s="155">
        <f>'Pque N Mundo II'!I13</f>
        <v>774</v>
      </c>
      <c r="J25" s="176">
        <f t="shared" si="17"/>
        <v>1.1517857142857142</v>
      </c>
      <c r="K25" s="155">
        <f>'Pque N Mundo II'!K13</f>
        <v>1019</v>
      </c>
      <c r="L25" s="176">
        <f t="shared" si="18"/>
        <v>1.5163690476190477</v>
      </c>
      <c r="M25" s="155">
        <f>'Pque N Mundo II'!O13</f>
        <v>627</v>
      </c>
      <c r="N25" s="176">
        <f t="shared" si="18"/>
        <v>0.9330357142857143</v>
      </c>
      <c r="O25" s="155">
        <f>'Pque N Mundo II'!Q13</f>
        <v>405</v>
      </c>
      <c r="P25" s="176">
        <f t="shared" si="19"/>
        <v>0.6026785714285714</v>
      </c>
      <c r="Q25" s="155">
        <f>'Pque N Mundo II'!S13</f>
        <v>1201</v>
      </c>
      <c r="R25" s="176">
        <f t="shared" si="20"/>
        <v>1.7872023809523809</v>
      </c>
      <c r="S25" s="155">
        <f>'Pque N Mundo II'!W13</f>
        <v>1026</v>
      </c>
      <c r="T25" s="70">
        <f t="shared" si="23"/>
        <v>1.5267857142857142</v>
      </c>
      <c r="U25" s="155">
        <f>'Pque N Mundo II'!Y13</f>
        <v>929</v>
      </c>
      <c r="V25" s="70">
        <f t="shared" si="24"/>
        <v>1.3824404761904763</v>
      </c>
      <c r="W25" s="155">
        <f>'Pque N Mundo II'!AA13</f>
        <v>972</v>
      </c>
      <c r="X25" s="70">
        <f t="shared" si="25"/>
        <v>1.4464285714285714</v>
      </c>
      <c r="Y25" s="1049"/>
      <c r="Z25" s="1049"/>
      <c r="AA25" s="155">
        <f>SUM(G25,I25,K25,M25,O25,Q25)</f>
        <v>4704</v>
      </c>
    </row>
    <row r="26" spans="1:27" outlineLevel="1" x14ac:dyDescent="0.25">
      <c r="A26" s="353" t="s">
        <v>10</v>
      </c>
      <c r="B26" s="238">
        <f>'Pque N Mundo II'!B14</f>
        <v>526</v>
      </c>
      <c r="C26" s="238">
        <f>'Pque N Mundo II'!C14</f>
        <v>535</v>
      </c>
      <c r="D26" s="238">
        <f>'Pque N Mundo II'!D14</f>
        <v>1.0171102661596958</v>
      </c>
      <c r="E26" s="238">
        <f>'Pque N Mundo II'!E14</f>
        <v>514</v>
      </c>
      <c r="F26" s="238">
        <f>'Pque N Mundo II'!F14</f>
        <v>0.97718631178707227</v>
      </c>
      <c r="G26" s="155">
        <f>'Pque N Mundo II'!G14</f>
        <v>564</v>
      </c>
      <c r="H26" s="176">
        <f t="shared" si="16"/>
        <v>1.0722433460076046</v>
      </c>
      <c r="I26" s="155">
        <f>'Pque N Mundo II'!I14</f>
        <v>448</v>
      </c>
      <c r="J26" s="176">
        <f t="shared" si="17"/>
        <v>0.85171102661596954</v>
      </c>
      <c r="K26" s="155">
        <f>'Pque N Mundo II'!K14</f>
        <v>413</v>
      </c>
      <c r="L26" s="176">
        <f t="shared" si="18"/>
        <v>0.78517110266159695</v>
      </c>
      <c r="M26" s="155">
        <f>'Pque N Mundo II'!O14</f>
        <v>241</v>
      </c>
      <c r="N26" s="176">
        <f t="shared" si="18"/>
        <v>0.45817490494296575</v>
      </c>
      <c r="O26" s="155">
        <f>'Pque N Mundo II'!Q14</f>
        <v>373</v>
      </c>
      <c r="P26" s="176">
        <f t="shared" si="19"/>
        <v>0.70912547528517111</v>
      </c>
      <c r="Q26" s="155">
        <f>'Pque N Mundo II'!S14</f>
        <v>276</v>
      </c>
      <c r="R26" s="176">
        <f t="shared" si="20"/>
        <v>0.52471482889733845</v>
      </c>
      <c r="S26" s="155">
        <f>'Pque N Mundo II'!W14</f>
        <v>414</v>
      </c>
      <c r="T26" s="70">
        <f t="shared" si="23"/>
        <v>0.78707224334600756</v>
      </c>
      <c r="U26" s="155">
        <f>'Pque N Mundo II'!Y14</f>
        <v>395</v>
      </c>
      <c r="V26" s="70">
        <f t="shared" si="24"/>
        <v>0.75095057034220536</v>
      </c>
      <c r="W26" s="155">
        <f>'Pque N Mundo II'!AA14</f>
        <v>371</v>
      </c>
      <c r="X26" s="70">
        <f t="shared" si="25"/>
        <v>0.70532319391634979</v>
      </c>
      <c r="Y26" s="1049"/>
      <c r="Z26" s="1049"/>
      <c r="AA26" s="155">
        <f>SUM(G26,I26,K26,M26,O26,Q26)</f>
        <v>2315</v>
      </c>
    </row>
    <row r="27" spans="1:27" outlineLevel="1" x14ac:dyDescent="0.25">
      <c r="A27" s="353" t="s">
        <v>42</v>
      </c>
      <c r="B27" s="238">
        <f>'Pque N Mundo II'!B15</f>
        <v>526</v>
      </c>
      <c r="C27" s="238">
        <f>'Pque N Mundo II'!C15</f>
        <v>230</v>
      </c>
      <c r="D27" s="238">
        <f>'Pque N Mundo II'!D15</f>
        <v>0.43726235741444869</v>
      </c>
      <c r="E27" s="238">
        <f>'Pque N Mundo II'!E15</f>
        <v>252</v>
      </c>
      <c r="F27" s="238">
        <f>'Pque N Mundo II'!F15</f>
        <v>0.47908745247148288</v>
      </c>
      <c r="G27" s="155">
        <f>'Pque N Mundo II'!G15</f>
        <v>200</v>
      </c>
      <c r="H27" s="176">
        <f t="shared" si="16"/>
        <v>0.38022813688212925</v>
      </c>
      <c r="I27" s="155">
        <f>'Pque N Mundo II'!I15</f>
        <v>192</v>
      </c>
      <c r="J27" s="176">
        <f t="shared" si="17"/>
        <v>0.36501901140684412</v>
      </c>
      <c r="K27" s="155">
        <f>'Pque N Mundo II'!K15</f>
        <v>212</v>
      </c>
      <c r="L27" s="176">
        <f t="shared" si="18"/>
        <v>0.40304182509505704</v>
      </c>
      <c r="M27" s="155">
        <f>'Pque N Mundo II'!O15</f>
        <v>216</v>
      </c>
      <c r="N27" s="176">
        <f t="shared" si="18"/>
        <v>0.41064638783269963</v>
      </c>
      <c r="O27" s="155">
        <f>'Pque N Mundo II'!Q15</f>
        <v>226</v>
      </c>
      <c r="P27" s="176">
        <f t="shared" si="19"/>
        <v>0.42965779467680609</v>
      </c>
      <c r="Q27" s="155">
        <f>'Pque N Mundo II'!S15</f>
        <v>161</v>
      </c>
      <c r="R27" s="176">
        <f t="shared" si="20"/>
        <v>0.30608365019011408</v>
      </c>
      <c r="S27" s="155">
        <f>'Pque N Mundo II'!W15</f>
        <v>222</v>
      </c>
      <c r="T27" s="70">
        <f t="shared" si="23"/>
        <v>0.4220532319391635</v>
      </c>
      <c r="U27" s="155">
        <f>'Pque N Mundo II'!Y15</f>
        <v>275</v>
      </c>
      <c r="V27" s="70">
        <f t="shared" si="24"/>
        <v>0.52281368821292773</v>
      </c>
      <c r="W27" s="155">
        <f>'Pque N Mundo II'!AA15</f>
        <v>50</v>
      </c>
      <c r="X27" s="70">
        <f t="shared" si="25"/>
        <v>9.5057034220532313E-2</v>
      </c>
      <c r="Y27" s="1049"/>
      <c r="Z27" s="1049"/>
      <c r="AA27" s="155">
        <f>SUM(G27,I27,K27,M27,O27,Q27)</f>
        <v>1207</v>
      </c>
    </row>
    <row r="28" spans="1:27" ht="15.75" outlineLevel="1" thickBot="1" x14ac:dyDescent="0.3">
      <c r="A28" s="1240" t="s">
        <v>13</v>
      </c>
      <c r="B28" s="1158">
        <f>'Pque N Mundo II'!B16</f>
        <v>526</v>
      </c>
      <c r="C28" s="1158">
        <f>'Pque N Mundo II'!C16</f>
        <v>171</v>
      </c>
      <c r="D28" s="1158">
        <f>'Pque N Mundo II'!D16</f>
        <v>0.32509505703422054</v>
      </c>
      <c r="E28" s="1158">
        <f>'Pque N Mundo II'!E16</f>
        <v>218</v>
      </c>
      <c r="F28" s="1158">
        <f>'Pque N Mundo II'!F16</f>
        <v>0.4144486692015209</v>
      </c>
      <c r="G28" s="1159">
        <f>'Pque N Mundo II'!G16</f>
        <v>388</v>
      </c>
      <c r="H28" s="1150">
        <f t="shared" si="16"/>
        <v>0.73764258555133078</v>
      </c>
      <c r="I28" s="1159">
        <f>'Pque N Mundo II'!I16</f>
        <v>347</v>
      </c>
      <c r="J28" s="1150">
        <f t="shared" si="17"/>
        <v>0.65969581749049433</v>
      </c>
      <c r="K28" s="1159">
        <f>'Pque N Mundo II'!K16</f>
        <v>398</v>
      </c>
      <c r="L28" s="1150">
        <f t="shared" si="18"/>
        <v>0.75665399239543729</v>
      </c>
      <c r="M28" s="1159">
        <f>'Pque N Mundo II'!O16</f>
        <v>457</v>
      </c>
      <c r="N28" s="1150">
        <f t="shared" si="18"/>
        <v>0.86882129277566544</v>
      </c>
      <c r="O28" s="1159">
        <f>'Pque N Mundo II'!Q16</f>
        <v>448</v>
      </c>
      <c r="P28" s="1150">
        <f t="shared" si="19"/>
        <v>0.85171102661596954</v>
      </c>
      <c r="Q28" s="1159">
        <f>'Pque N Mundo II'!S16</f>
        <v>435</v>
      </c>
      <c r="R28" s="1150">
        <f t="shared" si="20"/>
        <v>0.8269961977186312</v>
      </c>
      <c r="S28" s="1159">
        <f>'Pque N Mundo II'!W16</f>
        <v>333</v>
      </c>
      <c r="T28" s="1052">
        <f t="shared" si="23"/>
        <v>0.63307984790874527</v>
      </c>
      <c r="U28" s="1159">
        <f>'Pque N Mundo II'!Y16</f>
        <v>368</v>
      </c>
      <c r="V28" s="1052">
        <f t="shared" si="24"/>
        <v>0.69961977186311786</v>
      </c>
      <c r="W28" s="1159">
        <f>'Pque N Mundo II'!AA16</f>
        <v>367</v>
      </c>
      <c r="X28" s="1052">
        <f t="shared" si="25"/>
        <v>0.69771863117870725</v>
      </c>
      <c r="Y28" s="1387"/>
      <c r="Z28" s="1387"/>
      <c r="AA28" s="1159">
        <f>SUM(G28,I28,K28,M28,O28,Q28)</f>
        <v>2473</v>
      </c>
    </row>
    <row r="29" spans="1:27" ht="15.75" outlineLevel="1" thickBot="1" x14ac:dyDescent="0.3">
      <c r="A29" s="1270" t="s">
        <v>7</v>
      </c>
      <c r="B29" s="1149">
        <f>SUM(B19:B28)</f>
        <v>11258</v>
      </c>
      <c r="C29" s="1149">
        <f t="shared" ref="C29:F29" si="26">SUM(C19:C28)</f>
        <v>9850</v>
      </c>
      <c r="D29" s="1149">
        <f t="shared" si="26"/>
        <v>8.7042616366523209</v>
      </c>
      <c r="E29" s="1149">
        <f t="shared" si="26"/>
        <v>9058</v>
      </c>
      <c r="F29" s="1149">
        <f t="shared" si="26"/>
        <v>8.1568877265003703</v>
      </c>
      <c r="G29" s="753">
        <f>SUM(G19:G28)</f>
        <v>10016</v>
      </c>
      <c r="H29" s="362">
        <f t="shared" si="16"/>
        <v>0.88967845087937469</v>
      </c>
      <c r="I29" s="753">
        <f>SUM(I19:I28)</f>
        <v>9811</v>
      </c>
      <c r="J29" s="362">
        <f t="shared" si="17"/>
        <v>0.87146917747379637</v>
      </c>
      <c r="K29" s="753">
        <f>SUM(K19:K28)</f>
        <v>11741</v>
      </c>
      <c r="L29" s="362">
        <f t="shared" si="18"/>
        <v>1.042902824658021</v>
      </c>
      <c r="M29" s="753">
        <f>SUM(M19:M28)</f>
        <v>9736</v>
      </c>
      <c r="N29" s="362">
        <f t="shared" si="18"/>
        <v>0.86480724817907262</v>
      </c>
      <c r="O29" s="753">
        <f t="shared" ref="O29" si="27">SUM(O19:O28)</f>
        <v>8813</v>
      </c>
      <c r="P29" s="362">
        <f t="shared" si="19"/>
        <v>0.78282110499200563</v>
      </c>
      <c r="Q29" s="753">
        <f t="shared" ref="Q29" si="28">SUM(Q19:Q28)</f>
        <v>11571</v>
      </c>
      <c r="R29" s="362">
        <f t="shared" si="20"/>
        <v>1.0278024515899804</v>
      </c>
      <c r="S29" s="753">
        <f t="shared" ref="S29" si="29">SUM(S19:S28)</f>
        <v>10114</v>
      </c>
      <c r="T29" s="1084">
        <f t="shared" si="23"/>
        <v>0.89838337182448036</v>
      </c>
      <c r="U29" s="753">
        <f t="shared" ref="U29" si="30">SUM(U19:U28)</f>
        <v>9379</v>
      </c>
      <c r="V29" s="1084">
        <f t="shared" si="24"/>
        <v>0.83309646473618759</v>
      </c>
      <c r="W29" s="753">
        <f>SUM(W19:W28)</f>
        <v>9959</v>
      </c>
      <c r="X29" s="1084">
        <f t="shared" si="25"/>
        <v>0.88461538461538458</v>
      </c>
      <c r="Y29" s="1483"/>
      <c r="Z29" s="1483"/>
      <c r="AA29" s="1157">
        <f>SUM(G29,I29,K29,M29,O29,Q29)</f>
        <v>61688</v>
      </c>
    </row>
    <row r="31" spans="1:27" ht="16.5" thickBot="1" x14ac:dyDescent="0.3">
      <c r="A31" s="1427" t="s">
        <v>550</v>
      </c>
      <c r="B31" s="1428"/>
      <c r="C31" s="1428"/>
      <c r="D31" s="1428"/>
      <c r="E31" s="1428"/>
      <c r="F31" s="1428"/>
      <c r="G31" s="1428"/>
      <c r="H31" s="1428"/>
      <c r="I31" s="1428"/>
      <c r="J31" s="1428"/>
      <c r="K31" s="1428"/>
      <c r="L31" s="1428"/>
      <c r="M31" s="1428"/>
      <c r="N31" s="1428"/>
      <c r="O31" s="1428"/>
      <c r="P31" s="1428"/>
      <c r="Q31" s="1428"/>
      <c r="R31" s="1428"/>
      <c r="S31" s="1428"/>
      <c r="T31" s="1428"/>
      <c r="U31" s="1428"/>
      <c r="V31" s="1428"/>
      <c r="W31" s="1428"/>
      <c r="X31" s="1428"/>
      <c r="Y31" s="1428"/>
      <c r="Z31" s="1428"/>
      <c r="AA31" s="1428"/>
    </row>
    <row r="32" spans="1:27" ht="24.75" outlineLevel="1" thickBot="1" x14ac:dyDescent="0.3">
      <c r="A32" s="352" t="s">
        <v>14</v>
      </c>
      <c r="B32" s="233" t="s">
        <v>15</v>
      </c>
      <c r="C32" s="1121" t="s">
        <v>544</v>
      </c>
      <c r="D32" s="15" t="s">
        <v>1</v>
      </c>
      <c r="E32" s="1121" t="s">
        <v>545</v>
      </c>
      <c r="F32" s="15" t="s">
        <v>1</v>
      </c>
      <c r="G32" s="346" t="str">
        <f>'Pque N Mundo I'!G6</f>
        <v>MAR_17</v>
      </c>
      <c r="H32" s="347" t="str">
        <f>'Pque N Mundo I'!H6</f>
        <v>%</v>
      </c>
      <c r="I32" s="346" t="str">
        <f>'Pque N Mundo I'!I6</f>
        <v>ABR_17</v>
      </c>
      <c r="J32" s="347" t="str">
        <f>'Pque N Mundo I'!J6</f>
        <v>%</v>
      </c>
      <c r="K32" s="346" t="str">
        <f>'Pque N Mundo I'!K6</f>
        <v>MAI_17</v>
      </c>
      <c r="L32" s="347" t="str">
        <f>'Pque N Mundo I'!L6</f>
        <v>%</v>
      </c>
      <c r="M32" s="346" t="str">
        <f>'Pque N Mundo I'!O6</f>
        <v>JUN_17</v>
      </c>
      <c r="N32" s="347" t="str">
        <f>'Pque N Mundo I'!P6</f>
        <v>%</v>
      </c>
      <c r="O32" s="348" t="str">
        <f>'Pque N Mundo I'!Q6</f>
        <v>JUL_17</v>
      </c>
      <c r="P32" s="349" t="str">
        <f>'Pque N Mundo I'!R6</f>
        <v>%</v>
      </c>
      <c r="Q32" s="348" t="str">
        <f>'Pque N Mundo I'!S6</f>
        <v>AGO_17</v>
      </c>
      <c r="R32" s="349" t="str">
        <f>'Pque N Mundo I'!T6</f>
        <v>%</v>
      </c>
      <c r="S32" s="14" t="s">
        <v>533</v>
      </c>
      <c r="T32" s="15" t="s">
        <v>1</v>
      </c>
      <c r="U32" s="14" t="s">
        <v>534</v>
      </c>
      <c r="V32" s="15" t="s">
        <v>1</v>
      </c>
      <c r="W32" s="14" t="s">
        <v>535</v>
      </c>
      <c r="X32" s="15" t="s">
        <v>1</v>
      </c>
      <c r="Y32" s="1482"/>
      <c r="Z32" s="1482"/>
      <c r="AA32" s="147" t="s">
        <v>6</v>
      </c>
    </row>
    <row r="33" spans="1:27" ht="15.75" outlineLevel="1" thickTop="1" x14ac:dyDescent="0.25">
      <c r="A33" s="353" t="s">
        <v>409</v>
      </c>
      <c r="B33" s="235">
        <f>'AMA_UBS J Brasil'!B7</f>
        <v>714</v>
      </c>
      <c r="C33" s="235">
        <f>'AMA_UBS J Brasil'!C7</f>
        <v>465</v>
      </c>
      <c r="D33" s="235">
        <f>'AMA_UBS J Brasil'!D7</f>
        <v>0.65126050420168069</v>
      </c>
      <c r="E33" s="235">
        <f>'AMA_UBS J Brasil'!E7</f>
        <v>510</v>
      </c>
      <c r="F33" s="235">
        <f>'AMA_UBS J Brasil'!F7</f>
        <v>0.7142857142857143</v>
      </c>
      <c r="G33" s="152">
        <f>'AMA_UBS J Brasil'!G7</f>
        <v>633</v>
      </c>
      <c r="H33" s="174">
        <f t="shared" ref="H33:H39" si="31">G33/$B33</f>
        <v>0.88655462184873945</v>
      </c>
      <c r="I33" s="152">
        <f>'AMA_UBS J Brasil'!I7</f>
        <v>500</v>
      </c>
      <c r="J33" s="174">
        <f t="shared" ref="J33:J39" si="32">I33/$B33</f>
        <v>0.70028011204481788</v>
      </c>
      <c r="K33" s="152">
        <f>'AMA_UBS J Brasil'!K7</f>
        <v>642</v>
      </c>
      <c r="L33" s="174">
        <f t="shared" ref="L33:N39" si="33">K33/$B33</f>
        <v>0.89915966386554624</v>
      </c>
      <c r="M33" s="152">
        <f>'AMA_UBS J Brasil'!O7</f>
        <v>540</v>
      </c>
      <c r="N33" s="174">
        <f t="shared" si="33"/>
        <v>0.75630252100840334</v>
      </c>
      <c r="O33" s="152">
        <f>'AMA_UBS J Brasil'!Q7</f>
        <v>635</v>
      </c>
      <c r="P33" s="174">
        <f t="shared" ref="P33:P39" si="34">O33/$B33</f>
        <v>0.88935574229691872</v>
      </c>
      <c r="Q33" s="152">
        <f>'AMA_UBS J Brasil'!S7</f>
        <v>691</v>
      </c>
      <c r="R33" s="174">
        <f t="shared" ref="R33:R39" si="35">Q33/$B33</f>
        <v>0.96778711484593838</v>
      </c>
      <c r="S33" s="152">
        <f>'AMA_UBS J Brasil'!W7</f>
        <v>670</v>
      </c>
      <c r="T33" s="70">
        <f t="shared" ref="T33" si="36">S33/$B33</f>
        <v>0.93837535014005602</v>
      </c>
      <c r="U33" s="152">
        <f>'AMA_UBS J Brasil'!Y7</f>
        <v>634</v>
      </c>
      <c r="V33" s="70">
        <f t="shared" ref="V33:X33" si="37">U33/$B33</f>
        <v>0.88795518207282909</v>
      </c>
      <c r="W33" s="152">
        <f>'AMA_UBS J Brasil'!AA7</f>
        <v>508</v>
      </c>
      <c r="X33" s="70">
        <f t="shared" si="37"/>
        <v>0.71148459383753504</v>
      </c>
      <c r="Y33" s="1049"/>
      <c r="Z33" s="1049"/>
      <c r="AA33" s="152">
        <f>SUM(G33,I33,K33,M33,O33,Q33)</f>
        <v>3641</v>
      </c>
    </row>
    <row r="34" spans="1:27" outlineLevel="1" x14ac:dyDescent="0.25">
      <c r="A34" s="353" t="s">
        <v>9</v>
      </c>
      <c r="B34" s="238">
        <f>'AMA_UBS J Brasil'!B8</f>
        <v>2150</v>
      </c>
      <c r="C34" s="238">
        <f>'AMA_UBS J Brasil'!C8</f>
        <v>1314</v>
      </c>
      <c r="D34" s="238">
        <f>'AMA_UBS J Brasil'!D8</f>
        <v>0.61116279069767443</v>
      </c>
      <c r="E34" s="238">
        <f>'AMA_UBS J Brasil'!E8</f>
        <v>1659</v>
      </c>
      <c r="F34" s="238">
        <f>'AMA_UBS J Brasil'!F8</f>
        <v>0.77162790697674422</v>
      </c>
      <c r="G34" s="155">
        <f>'AMA_UBS J Brasil'!G8</f>
        <v>2044</v>
      </c>
      <c r="H34" s="176">
        <f t="shared" si="31"/>
        <v>0.95069767441860464</v>
      </c>
      <c r="I34" s="155">
        <f>'AMA_UBS J Brasil'!I8</f>
        <v>2097</v>
      </c>
      <c r="J34" s="176">
        <f t="shared" si="32"/>
        <v>0.97534883720930232</v>
      </c>
      <c r="K34" s="155">
        <f>'AMA_UBS J Brasil'!K8</f>
        <v>2439</v>
      </c>
      <c r="L34" s="176">
        <f t="shared" si="33"/>
        <v>1.1344186046511628</v>
      </c>
      <c r="M34" s="155">
        <f>'AMA_UBS J Brasil'!O8</f>
        <v>1734</v>
      </c>
      <c r="N34" s="176">
        <f t="shared" si="33"/>
        <v>0.80651162790697672</v>
      </c>
      <c r="O34" s="155">
        <f>'AMA_UBS J Brasil'!Q8</f>
        <v>1963</v>
      </c>
      <c r="P34" s="176">
        <f t="shared" si="34"/>
        <v>0.91302325581395349</v>
      </c>
      <c r="Q34" s="155">
        <f>'AMA_UBS J Brasil'!S8</f>
        <v>2056</v>
      </c>
      <c r="R34" s="176">
        <f t="shared" si="35"/>
        <v>0.95627906976744181</v>
      </c>
      <c r="S34" s="155">
        <f>'AMA_UBS J Brasil'!W8</f>
        <v>2063</v>
      </c>
      <c r="T34" s="70">
        <f t="shared" ref="T34:T39" si="38">S34/$B34</f>
        <v>0.95953488372093021</v>
      </c>
      <c r="U34" s="155">
        <f>'AMA_UBS J Brasil'!Y8</f>
        <v>2027</v>
      </c>
      <c r="V34" s="70">
        <f t="shared" ref="V34:V39" si="39">U34/$B34</f>
        <v>0.94279069767441859</v>
      </c>
      <c r="W34" s="155">
        <f>'AMA_UBS J Brasil'!AA8</f>
        <v>1777</v>
      </c>
      <c r="X34" s="70">
        <f t="shared" ref="X34:X39" si="40">W34/$B34</f>
        <v>0.82651162790697674</v>
      </c>
      <c r="Y34" s="1049"/>
      <c r="Z34" s="1049"/>
      <c r="AA34" s="155">
        <f>SUM(G34,I34,K34,M34,O34,Q34)</f>
        <v>12333</v>
      </c>
    </row>
    <row r="35" spans="1:27" outlineLevel="1" x14ac:dyDescent="0.25">
      <c r="A35" s="353" t="s">
        <v>10</v>
      </c>
      <c r="B35" s="238">
        <f>'AMA_UBS J Brasil'!B9</f>
        <v>1578</v>
      </c>
      <c r="C35" s="238">
        <f>'AMA_UBS J Brasil'!C9</f>
        <v>3578</v>
      </c>
      <c r="D35" s="238">
        <f>'AMA_UBS J Brasil'!D9</f>
        <v>2.2674271229404308</v>
      </c>
      <c r="E35" s="238">
        <f>'AMA_UBS J Brasil'!E9</f>
        <v>2865</v>
      </c>
      <c r="F35" s="238">
        <f>'AMA_UBS J Brasil'!F9</f>
        <v>1.8155893536121672</v>
      </c>
      <c r="G35" s="155">
        <f>'AMA_UBS J Brasil'!G9</f>
        <v>3154</v>
      </c>
      <c r="H35" s="176">
        <f t="shared" si="31"/>
        <v>1.9987325728770595</v>
      </c>
      <c r="I35" s="155">
        <f>'AMA_UBS J Brasil'!I9</f>
        <v>3171</v>
      </c>
      <c r="J35" s="176">
        <f t="shared" si="32"/>
        <v>2.0095057034220534</v>
      </c>
      <c r="K35" s="155">
        <f>'AMA_UBS J Brasil'!K9</f>
        <v>2927</v>
      </c>
      <c r="L35" s="176">
        <f t="shared" si="33"/>
        <v>1.8548795944233207</v>
      </c>
      <c r="M35" s="155">
        <f>'AMA_UBS J Brasil'!O9</f>
        <v>3911</v>
      </c>
      <c r="N35" s="176">
        <f t="shared" si="33"/>
        <v>2.4784537389100127</v>
      </c>
      <c r="O35" s="155">
        <f>'AMA_UBS J Brasil'!Q9</f>
        <v>4042</v>
      </c>
      <c r="P35" s="176">
        <f t="shared" si="34"/>
        <v>2.5614702154626108</v>
      </c>
      <c r="Q35" s="155">
        <f>'AMA_UBS J Brasil'!S9</f>
        <v>4380</v>
      </c>
      <c r="R35" s="176">
        <f t="shared" si="35"/>
        <v>2.7756653992395437</v>
      </c>
      <c r="S35" s="155">
        <f>'AMA_UBS J Brasil'!W9</f>
        <v>3472</v>
      </c>
      <c r="T35" s="70">
        <f t="shared" si="38"/>
        <v>2.2002534854245881</v>
      </c>
      <c r="U35" s="155">
        <f>'AMA_UBS J Brasil'!Y9</f>
        <v>3562</v>
      </c>
      <c r="V35" s="70">
        <f t="shared" si="39"/>
        <v>2.2572877059569074</v>
      </c>
      <c r="W35" s="155">
        <f>'AMA_UBS J Brasil'!AA9</f>
        <v>3166</v>
      </c>
      <c r="X35" s="70">
        <f t="shared" si="40"/>
        <v>2.0063371356147019</v>
      </c>
      <c r="Y35" s="1049"/>
      <c r="Z35" s="1049"/>
      <c r="AA35" s="155">
        <f>SUM(G35,I35,K35,M35,O35,Q35)</f>
        <v>21585</v>
      </c>
    </row>
    <row r="36" spans="1:27" outlineLevel="1" x14ac:dyDescent="0.25">
      <c r="A36" s="353" t="s">
        <v>42</v>
      </c>
      <c r="B36" s="238">
        <f>'AMA_UBS J Brasil'!B10</f>
        <v>789</v>
      </c>
      <c r="C36" s="238">
        <f>'AMA_UBS J Brasil'!C10</f>
        <v>1037</v>
      </c>
      <c r="D36" s="238">
        <f>'AMA_UBS J Brasil'!D10</f>
        <v>1.314321926489227</v>
      </c>
      <c r="E36" s="238">
        <f>'AMA_UBS J Brasil'!E10</f>
        <v>1263</v>
      </c>
      <c r="F36" s="238">
        <f>'AMA_UBS J Brasil'!F10</f>
        <v>1.6007604562737643</v>
      </c>
      <c r="G36" s="155">
        <f>'AMA_UBS J Brasil'!G10</f>
        <v>1401</v>
      </c>
      <c r="H36" s="176">
        <f t="shared" si="31"/>
        <v>1.7756653992395437</v>
      </c>
      <c r="I36" s="155">
        <f>'AMA_UBS J Brasil'!I10</f>
        <v>1251</v>
      </c>
      <c r="J36" s="176">
        <f t="shared" si="32"/>
        <v>1.585551330798479</v>
      </c>
      <c r="K36" s="155">
        <f>'AMA_UBS J Brasil'!K10</f>
        <v>1434</v>
      </c>
      <c r="L36" s="176">
        <f t="shared" si="33"/>
        <v>1.8174904942965779</v>
      </c>
      <c r="M36" s="155">
        <f>'AMA_UBS J Brasil'!O10</f>
        <v>1302</v>
      </c>
      <c r="N36" s="176">
        <f t="shared" si="33"/>
        <v>1.650190114068441</v>
      </c>
      <c r="O36" s="155">
        <f>'AMA_UBS J Brasil'!Q10</f>
        <v>1345</v>
      </c>
      <c r="P36" s="176">
        <f t="shared" si="34"/>
        <v>1.7046894803548795</v>
      </c>
      <c r="Q36" s="155">
        <f>'AMA_UBS J Brasil'!S10</f>
        <v>1598</v>
      </c>
      <c r="R36" s="176">
        <f t="shared" si="35"/>
        <v>2.0253485424588087</v>
      </c>
      <c r="S36" s="155">
        <f>'AMA_UBS J Brasil'!W10</f>
        <v>1574</v>
      </c>
      <c r="T36" s="70">
        <f t="shared" si="38"/>
        <v>1.9949302915082383</v>
      </c>
      <c r="U36" s="155">
        <f>'AMA_UBS J Brasil'!Y10</f>
        <v>1390</v>
      </c>
      <c r="V36" s="70">
        <f t="shared" si="39"/>
        <v>1.7617237008871991</v>
      </c>
      <c r="W36" s="155">
        <f>'AMA_UBS J Brasil'!AA10</f>
        <v>1283</v>
      </c>
      <c r="X36" s="70">
        <f t="shared" si="40"/>
        <v>1.626108998732573</v>
      </c>
      <c r="Y36" s="1049"/>
      <c r="Z36" s="1049"/>
      <c r="AA36" s="155">
        <f>SUM(G36,I36,K36,M36,O36,Q36)</f>
        <v>8331</v>
      </c>
    </row>
    <row r="37" spans="1:27" outlineLevel="1" x14ac:dyDescent="0.25">
      <c r="A37" s="353" t="s">
        <v>12</v>
      </c>
      <c r="B37" s="238">
        <f>'AMA_UBS J Brasil'!B11</f>
        <v>125</v>
      </c>
      <c r="C37" s="238">
        <f>'AMA_UBS J Brasil'!C11</f>
        <v>0</v>
      </c>
      <c r="D37" s="238">
        <f>'AMA_UBS J Brasil'!D11</f>
        <v>0</v>
      </c>
      <c r="E37" s="238">
        <f>'AMA_UBS J Brasil'!E11</f>
        <v>111</v>
      </c>
      <c r="F37" s="238">
        <f>'AMA_UBS J Brasil'!F11</f>
        <v>0.88800000000000001</v>
      </c>
      <c r="G37" s="155">
        <f>'AMA_UBS J Brasil'!G11</f>
        <v>127</v>
      </c>
      <c r="H37" s="176">
        <f t="shared" si="31"/>
        <v>1.016</v>
      </c>
      <c r="I37" s="155">
        <f>'AMA_UBS J Brasil'!I11</f>
        <v>92</v>
      </c>
      <c r="J37" s="176">
        <f t="shared" si="32"/>
        <v>0.73599999999999999</v>
      </c>
      <c r="K37" s="155">
        <f>'AMA_UBS J Brasil'!K11</f>
        <v>98</v>
      </c>
      <c r="L37" s="176">
        <f t="shared" si="33"/>
        <v>0.78400000000000003</v>
      </c>
      <c r="M37" s="155">
        <f>'AMA_UBS J Brasil'!O11</f>
        <v>94</v>
      </c>
      <c r="N37" s="176">
        <f t="shared" si="33"/>
        <v>0.752</v>
      </c>
      <c r="O37" s="155">
        <f>'AMA_UBS J Brasil'!Q11</f>
        <v>110</v>
      </c>
      <c r="P37" s="176">
        <f t="shared" si="34"/>
        <v>0.88</v>
      </c>
      <c r="Q37" s="155">
        <f>'AMA_UBS J Brasil'!S11</f>
        <v>133</v>
      </c>
      <c r="R37" s="176">
        <f t="shared" si="35"/>
        <v>1.0640000000000001</v>
      </c>
      <c r="S37" s="155">
        <f>'AMA_UBS J Brasil'!W11</f>
        <v>121</v>
      </c>
      <c r="T37" s="70">
        <f t="shared" si="38"/>
        <v>0.96799999999999997</v>
      </c>
      <c r="U37" s="155">
        <f>'AMA_UBS J Brasil'!Y11</f>
        <v>96</v>
      </c>
      <c r="V37" s="70">
        <f t="shared" si="39"/>
        <v>0.76800000000000002</v>
      </c>
      <c r="W37" s="155">
        <f>'AMA_UBS J Brasil'!AA11</f>
        <v>152</v>
      </c>
      <c r="X37" s="70">
        <f t="shared" si="40"/>
        <v>1.216</v>
      </c>
      <c r="Y37" s="1049"/>
      <c r="Z37" s="1049"/>
      <c r="AA37" s="155">
        <f>SUM(G37,I37,K37,M37,O37,Q37)</f>
        <v>654</v>
      </c>
    </row>
    <row r="38" spans="1:27" ht="15.75" outlineLevel="1" thickBot="1" x14ac:dyDescent="0.3">
      <c r="A38" s="1240" t="s">
        <v>13</v>
      </c>
      <c r="B38" s="1158">
        <f>'AMA_UBS J Brasil'!B12</f>
        <v>789</v>
      </c>
      <c r="C38" s="1158">
        <f>'AMA_UBS J Brasil'!C12</f>
        <v>540</v>
      </c>
      <c r="D38" s="1158">
        <f>'AMA_UBS J Brasil'!D12</f>
        <v>0.68441064638783267</v>
      </c>
      <c r="E38" s="1158">
        <f>'AMA_UBS J Brasil'!E12</f>
        <v>479</v>
      </c>
      <c r="F38" s="1158">
        <f>'AMA_UBS J Brasil'!F12</f>
        <v>0.60709759188846646</v>
      </c>
      <c r="G38" s="1159">
        <f>'AMA_UBS J Brasil'!G12</f>
        <v>536</v>
      </c>
      <c r="H38" s="1150">
        <f t="shared" si="31"/>
        <v>0.67934093789607097</v>
      </c>
      <c r="I38" s="1159">
        <f>'AMA_UBS J Brasil'!I12</f>
        <v>428</v>
      </c>
      <c r="J38" s="1150">
        <f t="shared" si="32"/>
        <v>0.54245880861850448</v>
      </c>
      <c r="K38" s="1159">
        <f>'AMA_UBS J Brasil'!K12</f>
        <v>760</v>
      </c>
      <c r="L38" s="1150">
        <f t="shared" si="33"/>
        <v>0.96324461343472745</v>
      </c>
      <c r="M38" s="1159">
        <f>'AMA_UBS J Brasil'!O12</f>
        <v>832</v>
      </c>
      <c r="N38" s="1150">
        <f t="shared" si="33"/>
        <v>1.0544993662864386</v>
      </c>
      <c r="O38" s="1159">
        <f>'AMA_UBS J Brasil'!Q12</f>
        <v>514</v>
      </c>
      <c r="P38" s="1150">
        <f t="shared" si="34"/>
        <v>0.65145754119138155</v>
      </c>
      <c r="Q38" s="1159">
        <f>'AMA_UBS J Brasil'!S12</f>
        <v>887</v>
      </c>
      <c r="R38" s="1150">
        <f t="shared" si="35"/>
        <v>1.1242078580481623</v>
      </c>
      <c r="S38" s="1159">
        <f>'AMA_UBS J Brasil'!W12</f>
        <v>807</v>
      </c>
      <c r="T38" s="1052">
        <f t="shared" si="38"/>
        <v>1.0228136882129277</v>
      </c>
      <c r="U38" s="1159">
        <f>'AMA_UBS J Brasil'!Y12</f>
        <v>861</v>
      </c>
      <c r="V38" s="1052">
        <f t="shared" si="39"/>
        <v>1.0912547528517109</v>
      </c>
      <c r="W38" s="1159">
        <f>'AMA_UBS J Brasil'!AA12</f>
        <v>630</v>
      </c>
      <c r="X38" s="1052">
        <f t="shared" si="40"/>
        <v>0.79847908745247154</v>
      </c>
      <c r="Y38" s="1387"/>
      <c r="Z38" s="1387"/>
      <c r="AA38" s="1159">
        <f>SUM(G38,I38,K38,M38,O38,Q38)</f>
        <v>3957</v>
      </c>
    </row>
    <row r="39" spans="1:27" ht="15.75" outlineLevel="1" thickBot="1" x14ac:dyDescent="0.3">
      <c r="A39" s="1270" t="s">
        <v>7</v>
      </c>
      <c r="B39" s="1149">
        <f>SUM(B33:B38)</f>
        <v>6145</v>
      </c>
      <c r="C39" s="1149">
        <f t="shared" ref="C39:F39" si="41">SUM(C33:C38)</f>
        <v>6934</v>
      </c>
      <c r="D39" s="1149">
        <f t="shared" si="41"/>
        <v>5.5285829907168456</v>
      </c>
      <c r="E39" s="1149">
        <f t="shared" si="41"/>
        <v>6887</v>
      </c>
      <c r="F39" s="1149">
        <f t="shared" si="41"/>
        <v>6.3973610230368561</v>
      </c>
      <c r="G39" s="753">
        <f>SUM(G33:G38)</f>
        <v>7895</v>
      </c>
      <c r="H39" s="362">
        <f t="shared" si="31"/>
        <v>1.2847843775427177</v>
      </c>
      <c r="I39" s="753">
        <f>SUM(I33:I38)</f>
        <v>7539</v>
      </c>
      <c r="J39" s="362">
        <f t="shared" si="32"/>
        <v>1.2268510984540277</v>
      </c>
      <c r="K39" s="753">
        <f>SUM(K33:K38)</f>
        <v>8300</v>
      </c>
      <c r="L39" s="362">
        <f t="shared" si="33"/>
        <v>1.3506916192026037</v>
      </c>
      <c r="M39" s="753">
        <f>SUM(M33:M38)</f>
        <v>8413</v>
      </c>
      <c r="N39" s="362">
        <f t="shared" si="33"/>
        <v>1.369080553295362</v>
      </c>
      <c r="O39" s="753">
        <f t="shared" ref="O39" si="42">SUM(O33:O38)</f>
        <v>8609</v>
      </c>
      <c r="P39" s="362">
        <f t="shared" si="34"/>
        <v>1.4009764035801464</v>
      </c>
      <c r="Q39" s="753">
        <f t="shared" ref="Q39" si="43">SUM(Q33:Q38)</f>
        <v>9745</v>
      </c>
      <c r="R39" s="362">
        <f t="shared" si="35"/>
        <v>1.5858421480878764</v>
      </c>
      <c r="S39" s="753">
        <f t="shared" ref="S39" si="44">SUM(S33:S38)</f>
        <v>8707</v>
      </c>
      <c r="T39" s="1084">
        <f t="shared" si="38"/>
        <v>1.4169243287225386</v>
      </c>
      <c r="U39" s="753">
        <f t="shared" ref="U39" si="45">SUM(U33:U38)</f>
        <v>8570</v>
      </c>
      <c r="V39" s="1084">
        <f t="shared" si="39"/>
        <v>1.3946297803091945</v>
      </c>
      <c r="W39" s="753">
        <f>SUM(W33:W38)</f>
        <v>7516</v>
      </c>
      <c r="X39" s="1084">
        <f t="shared" si="40"/>
        <v>1.2231082180634663</v>
      </c>
      <c r="Y39" s="1483"/>
      <c r="Z39" s="1483"/>
      <c r="AA39" s="1157">
        <f>SUM(G39,I39,K39,M39,O39,Q39)</f>
        <v>50501</v>
      </c>
    </row>
    <row r="41" spans="1:27" ht="16.5" thickBot="1" x14ac:dyDescent="0.3">
      <c r="A41" s="1427" t="s">
        <v>551</v>
      </c>
      <c r="B41" s="1428"/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</row>
    <row r="42" spans="1:27" ht="24.75" outlineLevel="1" thickBot="1" x14ac:dyDescent="0.3">
      <c r="A42" s="352" t="s">
        <v>14</v>
      </c>
      <c r="B42" s="233" t="s">
        <v>15</v>
      </c>
      <c r="C42" s="1121" t="s">
        <v>544</v>
      </c>
      <c r="D42" s="15" t="s">
        <v>1</v>
      </c>
      <c r="E42" s="1121" t="s">
        <v>545</v>
      </c>
      <c r="F42" s="15" t="s">
        <v>1</v>
      </c>
      <c r="G42" s="346" t="str">
        <f>'Pque N Mundo I'!G6</f>
        <v>MAR_17</v>
      </c>
      <c r="H42" s="347" t="str">
        <f>'Pque N Mundo I'!H6</f>
        <v>%</v>
      </c>
      <c r="I42" s="346" t="str">
        <f>'Pque N Mundo I'!I6</f>
        <v>ABR_17</v>
      </c>
      <c r="J42" s="347" t="str">
        <f>'Pque N Mundo I'!J6</f>
        <v>%</v>
      </c>
      <c r="K42" s="346" t="str">
        <f>'Pque N Mundo I'!K6</f>
        <v>MAI_17</v>
      </c>
      <c r="L42" s="347" t="str">
        <f>'Pque N Mundo I'!L6</f>
        <v>%</v>
      </c>
      <c r="M42" s="346" t="str">
        <f>'Pque N Mundo I'!O6</f>
        <v>JUN_17</v>
      </c>
      <c r="N42" s="347" t="str">
        <f>'Pque N Mundo I'!P6</f>
        <v>%</v>
      </c>
      <c r="O42" s="348" t="str">
        <f>'Pque N Mundo I'!Q6</f>
        <v>JUL_17</v>
      </c>
      <c r="P42" s="349" t="str">
        <f>'Pque N Mundo I'!R6</f>
        <v>%</v>
      </c>
      <c r="Q42" s="348" t="str">
        <f>'Pque N Mundo I'!S6</f>
        <v>AGO_17</v>
      </c>
      <c r="R42" s="349" t="str">
        <f>'Pque N Mundo I'!T6</f>
        <v>%</v>
      </c>
      <c r="S42" s="14" t="s">
        <v>533</v>
      </c>
      <c r="T42" s="15" t="s">
        <v>1</v>
      </c>
      <c r="U42" s="14" t="s">
        <v>534</v>
      </c>
      <c r="V42" s="15" t="s">
        <v>1</v>
      </c>
      <c r="W42" s="14" t="s">
        <v>535</v>
      </c>
      <c r="X42" s="15" t="s">
        <v>1</v>
      </c>
      <c r="Y42" s="1482"/>
      <c r="Z42" s="1482"/>
      <c r="AA42" s="147" t="s">
        <v>6</v>
      </c>
    </row>
    <row r="43" spans="1:27" ht="15.75" outlineLevel="1" thickTop="1" x14ac:dyDescent="0.25">
      <c r="A43" s="1241" t="s">
        <v>8</v>
      </c>
      <c r="B43" s="238">
        <f>'AMA_UBS V Guilherme'!B7</f>
        <v>352</v>
      </c>
      <c r="C43" s="238">
        <f>'AMA_UBS V Guilherme'!C7</f>
        <v>0</v>
      </c>
      <c r="D43" s="238">
        <f>'AMA_UBS V Guilherme'!D7</f>
        <v>0</v>
      </c>
      <c r="E43" s="238">
        <f>'AMA_UBS V Guilherme'!E7</f>
        <v>0</v>
      </c>
      <c r="F43" s="238">
        <f>'AMA_UBS V Guilherme'!F7</f>
        <v>0</v>
      </c>
      <c r="G43" s="155">
        <f>'AMA_UBS V Guilherme'!G7</f>
        <v>213</v>
      </c>
      <c r="H43" s="176">
        <f t="shared" ref="H43:H44" si="46">G43/$B43</f>
        <v>0.60511363636363635</v>
      </c>
      <c r="I43" s="155">
        <f>'AMA_UBS V Guilherme'!I7</f>
        <v>348</v>
      </c>
      <c r="J43" s="176">
        <f t="shared" ref="J43:J44" si="47">I43/$B43</f>
        <v>0.98863636363636365</v>
      </c>
      <c r="K43" s="155">
        <f>'AMA_UBS V Guilherme'!K7</f>
        <v>555</v>
      </c>
      <c r="L43" s="176">
        <f t="shared" ref="L43:L44" si="48">K43/$B43</f>
        <v>1.5767045454545454</v>
      </c>
      <c r="M43" s="155">
        <f>'AMA_UBS V Guilherme'!O7</f>
        <v>547</v>
      </c>
      <c r="N43" s="176">
        <f t="shared" ref="N43:N44" si="49">M43/$B43</f>
        <v>1.5539772727272727</v>
      </c>
      <c r="O43" s="155">
        <f>'AMA_UBS V Guilherme'!Q7</f>
        <v>565</v>
      </c>
      <c r="P43" s="176">
        <f t="shared" ref="P43:P44" si="50">O43/$B43</f>
        <v>1.6051136363636365</v>
      </c>
      <c r="Q43" s="155">
        <f>'AMA_UBS V Guilherme'!S7</f>
        <v>693</v>
      </c>
      <c r="R43" s="176">
        <f t="shared" ref="R43:R44" si="51">Q43/$B43</f>
        <v>1.96875</v>
      </c>
      <c r="S43" s="155">
        <f>'AMA_UBS V Guilherme'!W7</f>
        <v>516</v>
      </c>
      <c r="T43" s="70">
        <f t="shared" ref="T43" si="52">S43/$B43</f>
        <v>1.4659090909090908</v>
      </c>
      <c r="U43" s="155">
        <f>'AMA_UBS V Guilherme'!Y7</f>
        <v>534</v>
      </c>
      <c r="V43" s="70">
        <f t="shared" ref="V43:X43" si="53">U43/$B43</f>
        <v>1.5170454545454546</v>
      </c>
      <c r="W43" s="155">
        <f>'AMA_UBS V Guilherme'!AA7</f>
        <v>206</v>
      </c>
      <c r="X43" s="70">
        <f t="shared" si="53"/>
        <v>0.58522727272727271</v>
      </c>
      <c r="Y43" s="1049"/>
      <c r="Z43" s="1049"/>
      <c r="AA43" s="155">
        <f>SUM(G43,I43,K43,M43,O43,Q43)</f>
        <v>2921</v>
      </c>
    </row>
    <row r="44" spans="1:27" outlineLevel="1" x14ac:dyDescent="0.25">
      <c r="A44" s="1241" t="s">
        <v>9</v>
      </c>
      <c r="B44" s="238">
        <f>'AMA_UBS V Guilherme'!B8</f>
        <v>1072</v>
      </c>
      <c r="C44" s="238">
        <f>'AMA_UBS V Guilherme'!C8</f>
        <v>0</v>
      </c>
      <c r="D44" s="238">
        <f>'AMA_UBS V Guilherme'!D8</f>
        <v>0</v>
      </c>
      <c r="E44" s="238">
        <f>'AMA_UBS V Guilherme'!E8</f>
        <v>0</v>
      </c>
      <c r="F44" s="238">
        <f>'AMA_UBS V Guilherme'!F8</f>
        <v>0</v>
      </c>
      <c r="G44" s="155">
        <f>'AMA_UBS V Guilherme'!G8</f>
        <v>521</v>
      </c>
      <c r="H44" s="176">
        <f t="shared" si="46"/>
        <v>0.48600746268656714</v>
      </c>
      <c r="I44" s="155">
        <f>'AMA_UBS V Guilherme'!I8</f>
        <v>1580</v>
      </c>
      <c r="J44" s="176">
        <f t="shared" si="47"/>
        <v>1.4738805970149254</v>
      </c>
      <c r="K44" s="155">
        <f>'AMA_UBS V Guilherme'!K8</f>
        <v>2229</v>
      </c>
      <c r="L44" s="176">
        <f t="shared" si="48"/>
        <v>2.0792910447761193</v>
      </c>
      <c r="M44" s="155">
        <f>'AMA_UBS V Guilherme'!O8</f>
        <v>1817</v>
      </c>
      <c r="N44" s="176">
        <f t="shared" si="49"/>
        <v>1.6949626865671641</v>
      </c>
      <c r="O44" s="155">
        <f>'AMA_UBS V Guilherme'!Q8</f>
        <v>2277</v>
      </c>
      <c r="P44" s="176">
        <f t="shared" si="50"/>
        <v>2.1240671641791047</v>
      </c>
      <c r="Q44" s="155">
        <f>'AMA_UBS V Guilherme'!S8</f>
        <v>2553</v>
      </c>
      <c r="R44" s="176">
        <f t="shared" si="51"/>
        <v>2.3815298507462686</v>
      </c>
      <c r="S44" s="155">
        <f>'AMA_UBS V Guilherme'!W8</f>
        <v>1736</v>
      </c>
      <c r="T44" s="70">
        <f t="shared" ref="T44:T49" si="54">S44/$B44</f>
        <v>1.6194029850746268</v>
      </c>
      <c r="U44" s="155">
        <f>'AMA_UBS V Guilherme'!Y8</f>
        <v>1822</v>
      </c>
      <c r="V44" s="70">
        <f t="shared" ref="V44:V49" si="55">U44/$B44</f>
        <v>1.6996268656716418</v>
      </c>
      <c r="W44" s="155">
        <f>'AMA_UBS V Guilherme'!AA8</f>
        <v>559</v>
      </c>
      <c r="X44" s="70">
        <f t="shared" ref="X44:X49" si="56">W44/$B44</f>
        <v>0.52145522388059706</v>
      </c>
      <c r="Y44" s="1049"/>
      <c r="Z44" s="1049"/>
      <c r="AA44" s="155">
        <f>SUM(G44,I44,K44,M44,O44,Q44)</f>
        <v>10977</v>
      </c>
    </row>
    <row r="45" spans="1:27" outlineLevel="1" x14ac:dyDescent="0.25">
      <c r="A45" s="353" t="s">
        <v>10</v>
      </c>
      <c r="B45" s="238">
        <f>'AMA_UBS V Guilherme'!B9</f>
        <v>526</v>
      </c>
      <c r="C45" s="238">
        <f>'AMA_UBS V Guilherme'!C9</f>
        <v>1758</v>
      </c>
      <c r="D45" s="238">
        <f>'AMA_UBS V Guilherme'!D9</f>
        <v>3.3422053231939164</v>
      </c>
      <c r="E45" s="238">
        <f>'AMA_UBS V Guilherme'!E9</f>
        <v>1689</v>
      </c>
      <c r="F45" s="238">
        <f>'AMA_UBS V Guilherme'!F9</f>
        <v>3.2110266159695819</v>
      </c>
      <c r="G45" s="155">
        <f>'AMA_UBS V Guilherme'!G9</f>
        <v>1950</v>
      </c>
      <c r="H45" s="176">
        <f t="shared" ref="H45:H49" si="57">G45/$B45</f>
        <v>3.7072243346007605</v>
      </c>
      <c r="I45" s="155">
        <f>'AMA_UBS V Guilherme'!I9</f>
        <v>1414</v>
      </c>
      <c r="J45" s="176">
        <f t="shared" ref="J45:J49" si="58">I45/$B45</f>
        <v>2.6882129277566542</v>
      </c>
      <c r="K45" s="155">
        <f>'AMA_UBS V Guilherme'!K9</f>
        <v>1970</v>
      </c>
      <c r="L45" s="176">
        <f t="shared" ref="L45:N49" si="59">K45/$B45</f>
        <v>3.7452471482889735</v>
      </c>
      <c r="M45" s="155">
        <f>'AMA_UBS V Guilherme'!O9</f>
        <v>1786</v>
      </c>
      <c r="N45" s="176">
        <f t="shared" si="59"/>
        <v>3.3954372623574143</v>
      </c>
      <c r="O45" s="155">
        <f>'AMA_UBS V Guilherme'!Q9</f>
        <v>1605</v>
      </c>
      <c r="P45" s="176">
        <f t="shared" ref="P45:P49" si="60">O45/$B45</f>
        <v>3.0513307984790874</v>
      </c>
      <c r="Q45" s="155">
        <f>'AMA_UBS V Guilherme'!S9</f>
        <v>1764</v>
      </c>
      <c r="R45" s="176">
        <f t="shared" ref="R45:R49" si="61">Q45/$B45</f>
        <v>3.3536121673003803</v>
      </c>
      <c r="S45" s="155">
        <f>'AMA_UBS V Guilherme'!W9</f>
        <v>1585</v>
      </c>
      <c r="T45" s="70">
        <f t="shared" si="54"/>
        <v>3.0133079847908744</v>
      </c>
      <c r="U45" s="155">
        <f>'AMA_UBS V Guilherme'!Y9</f>
        <v>1580</v>
      </c>
      <c r="V45" s="70">
        <f t="shared" si="55"/>
        <v>3.0038022813688214</v>
      </c>
      <c r="W45" s="155">
        <f>'AMA_UBS V Guilherme'!AA9</f>
        <v>1613</v>
      </c>
      <c r="X45" s="70">
        <f t="shared" si="56"/>
        <v>3.0665399239543727</v>
      </c>
      <c r="Y45" s="1049"/>
      <c r="Z45" s="1049"/>
      <c r="AA45" s="155">
        <f>SUM(G45,I45,K45,M45,O45,Q45)</f>
        <v>10489</v>
      </c>
    </row>
    <row r="46" spans="1:27" outlineLevel="1" x14ac:dyDescent="0.25">
      <c r="A46" s="353" t="s">
        <v>42</v>
      </c>
      <c r="B46" s="238">
        <f>'AMA_UBS V Guilherme'!B10</f>
        <v>526</v>
      </c>
      <c r="C46" s="238">
        <f>'AMA_UBS V Guilherme'!C10</f>
        <v>506</v>
      </c>
      <c r="D46" s="238">
        <f>'AMA_UBS V Guilherme'!D10</f>
        <v>0.96197718631178708</v>
      </c>
      <c r="E46" s="238">
        <f>'AMA_UBS V Guilherme'!E10</f>
        <v>576</v>
      </c>
      <c r="F46" s="238">
        <f>'AMA_UBS V Guilherme'!F10</f>
        <v>1.0950570342205324</v>
      </c>
      <c r="G46" s="155">
        <f>'AMA_UBS V Guilherme'!G10</f>
        <v>795</v>
      </c>
      <c r="H46" s="176">
        <f>G46/$B46</f>
        <v>1.5114068441064639</v>
      </c>
      <c r="I46" s="155">
        <f>'AMA_UBS V Guilherme'!I10</f>
        <v>646</v>
      </c>
      <c r="J46" s="176">
        <f>I46/$B46</f>
        <v>1.2281368821292775</v>
      </c>
      <c r="K46" s="155">
        <f>'AMA_UBS V Guilherme'!K10</f>
        <v>858</v>
      </c>
      <c r="L46" s="176">
        <f>K46/$B46</f>
        <v>1.6311787072243347</v>
      </c>
      <c r="M46" s="155">
        <f>'AMA_UBS V Guilherme'!O10</f>
        <v>510</v>
      </c>
      <c r="N46" s="176">
        <f>M46/$B46</f>
        <v>0.96958174904942962</v>
      </c>
      <c r="O46" s="155">
        <f>'AMA_UBS V Guilherme'!Q10</f>
        <v>749</v>
      </c>
      <c r="P46" s="176">
        <f t="shared" si="60"/>
        <v>1.4239543726235742</v>
      </c>
      <c r="Q46" s="155">
        <f>'AMA_UBS V Guilherme'!S10</f>
        <v>843</v>
      </c>
      <c r="R46" s="176">
        <f t="shared" si="61"/>
        <v>1.602661596958175</v>
      </c>
      <c r="S46" s="155">
        <f>'AMA_UBS V Guilherme'!W10</f>
        <v>784</v>
      </c>
      <c r="T46" s="70">
        <f t="shared" si="54"/>
        <v>1.4904942965779469</v>
      </c>
      <c r="U46" s="155">
        <f>'AMA_UBS V Guilherme'!Y10</f>
        <v>795</v>
      </c>
      <c r="V46" s="70">
        <f t="shared" si="55"/>
        <v>1.5114068441064639</v>
      </c>
      <c r="W46" s="155">
        <f>'AMA_UBS V Guilherme'!AA10</f>
        <v>726</v>
      </c>
      <c r="X46" s="70">
        <f t="shared" si="56"/>
        <v>1.3802281368821292</v>
      </c>
      <c r="Y46" s="1049"/>
      <c r="Z46" s="1049"/>
      <c r="AA46" s="155">
        <f>SUM(G46,I46,K46,M46,O46,Q46)</f>
        <v>4401</v>
      </c>
    </row>
    <row r="47" spans="1:27" outlineLevel="1" x14ac:dyDescent="0.25">
      <c r="A47" s="353" t="s">
        <v>12</v>
      </c>
      <c r="B47" s="238">
        <f>'AMA_UBS V Guilherme'!B11</f>
        <v>250</v>
      </c>
      <c r="C47" s="238">
        <f>'AMA_UBS V Guilherme'!C11</f>
        <v>489</v>
      </c>
      <c r="D47" s="238">
        <f>'AMA_UBS V Guilherme'!D11</f>
        <v>1.956</v>
      </c>
      <c r="E47" s="238">
        <f>'AMA_UBS V Guilherme'!E11</f>
        <v>471</v>
      </c>
      <c r="F47" s="238">
        <f>'AMA_UBS V Guilherme'!F11</f>
        <v>1.8839999999999999</v>
      </c>
      <c r="G47" s="155">
        <f>'AMA_UBS V Guilherme'!G11</f>
        <v>344</v>
      </c>
      <c r="H47" s="176">
        <f t="shared" si="57"/>
        <v>1.3759999999999999</v>
      </c>
      <c r="I47" s="155">
        <f>'AMA_UBS V Guilherme'!I11</f>
        <v>440</v>
      </c>
      <c r="J47" s="176">
        <f t="shared" si="58"/>
        <v>1.76</v>
      </c>
      <c r="K47" s="155">
        <f>'AMA_UBS V Guilherme'!K11</f>
        <v>524</v>
      </c>
      <c r="L47" s="176">
        <f t="shared" si="59"/>
        <v>2.0960000000000001</v>
      </c>
      <c r="M47" s="155">
        <f>'AMA_UBS V Guilherme'!O11</f>
        <v>530</v>
      </c>
      <c r="N47" s="176">
        <f t="shared" si="59"/>
        <v>2.12</v>
      </c>
      <c r="O47" s="155">
        <f>'AMA_UBS V Guilherme'!Q11</f>
        <v>504</v>
      </c>
      <c r="P47" s="176">
        <f t="shared" si="60"/>
        <v>2.016</v>
      </c>
      <c r="Q47" s="155">
        <f>'AMA_UBS V Guilherme'!S11</f>
        <v>551</v>
      </c>
      <c r="R47" s="176">
        <f t="shared" si="61"/>
        <v>2.2040000000000002</v>
      </c>
      <c r="S47" s="155">
        <f>'AMA_UBS V Guilherme'!W11</f>
        <v>511</v>
      </c>
      <c r="T47" s="70">
        <f t="shared" si="54"/>
        <v>2.044</v>
      </c>
      <c r="U47" s="155">
        <f>'AMA_UBS V Guilherme'!Y11</f>
        <v>507</v>
      </c>
      <c r="V47" s="70">
        <f t="shared" si="55"/>
        <v>2.028</v>
      </c>
      <c r="W47" s="155">
        <f>'AMA_UBS V Guilherme'!AA11</f>
        <v>483</v>
      </c>
      <c r="X47" s="70">
        <f t="shared" si="56"/>
        <v>1.9319999999999999</v>
      </c>
      <c r="Y47" s="1049"/>
      <c r="Z47" s="1049"/>
      <c r="AA47" s="155">
        <f>SUM(G47,I47,K47,M47,O47,Q47)</f>
        <v>2893</v>
      </c>
    </row>
    <row r="48" spans="1:27" ht="15.75" outlineLevel="1" thickBot="1" x14ac:dyDescent="0.3">
      <c r="A48" s="1240" t="s">
        <v>13</v>
      </c>
      <c r="B48" s="1158">
        <f>'AMA_UBS V Guilherme'!B12</f>
        <v>684</v>
      </c>
      <c r="C48" s="1158">
        <f>'AMA_UBS V Guilherme'!C12</f>
        <v>556</v>
      </c>
      <c r="D48" s="1158">
        <f>'AMA_UBS V Guilherme'!D12</f>
        <v>0.8128654970760234</v>
      </c>
      <c r="E48" s="1158">
        <f>'AMA_UBS V Guilherme'!E12</f>
        <v>501</v>
      </c>
      <c r="F48" s="1158">
        <f>'AMA_UBS V Guilherme'!F12</f>
        <v>0.73245614035087714</v>
      </c>
      <c r="G48" s="1159">
        <f>'AMA_UBS V Guilherme'!G12</f>
        <v>685</v>
      </c>
      <c r="H48" s="1150">
        <f t="shared" si="57"/>
        <v>1.0014619883040936</v>
      </c>
      <c r="I48" s="1159">
        <f>'AMA_UBS V Guilherme'!I12</f>
        <v>442</v>
      </c>
      <c r="J48" s="1150">
        <f t="shared" si="58"/>
        <v>0.64619883040935677</v>
      </c>
      <c r="K48" s="1159">
        <f>'AMA_UBS V Guilherme'!K12</f>
        <v>531</v>
      </c>
      <c r="L48" s="1150">
        <f t="shared" si="59"/>
        <v>0.77631578947368418</v>
      </c>
      <c r="M48" s="1159">
        <f>'AMA_UBS V Guilherme'!O12</f>
        <v>474</v>
      </c>
      <c r="N48" s="1150">
        <f t="shared" si="59"/>
        <v>0.69298245614035092</v>
      </c>
      <c r="O48" s="1159">
        <f>'AMA_UBS V Guilherme'!Q12</f>
        <v>440</v>
      </c>
      <c r="P48" s="1150">
        <f t="shared" si="60"/>
        <v>0.64327485380116955</v>
      </c>
      <c r="Q48" s="1159">
        <f>'AMA_UBS V Guilherme'!S12</f>
        <v>370</v>
      </c>
      <c r="R48" s="1150">
        <f t="shared" si="61"/>
        <v>0.54093567251461994</v>
      </c>
      <c r="S48" s="1159">
        <f>'AMA_UBS V Guilherme'!W12</f>
        <v>355</v>
      </c>
      <c r="T48" s="1052">
        <f t="shared" si="54"/>
        <v>0.51900584795321636</v>
      </c>
      <c r="U48" s="1159">
        <f>'AMA_UBS V Guilherme'!Y12</f>
        <v>360</v>
      </c>
      <c r="V48" s="1052">
        <f t="shared" si="55"/>
        <v>0.52631578947368418</v>
      </c>
      <c r="W48" s="1159">
        <f>'AMA_UBS V Guilherme'!AA12</f>
        <v>331</v>
      </c>
      <c r="X48" s="1052">
        <f t="shared" si="56"/>
        <v>0.48391812865497075</v>
      </c>
      <c r="Y48" s="1387"/>
      <c r="Z48" s="1387"/>
      <c r="AA48" s="1159">
        <f>SUM(G48,I48,K48,M48,O48,Q48)</f>
        <v>2942</v>
      </c>
    </row>
    <row r="49" spans="1:27" ht="15.75" outlineLevel="1" thickBot="1" x14ac:dyDescent="0.3">
      <c r="A49" s="1270" t="s">
        <v>7</v>
      </c>
      <c r="B49" s="1149">
        <f>SUM(B43:B48)</f>
        <v>3410</v>
      </c>
      <c r="C49" s="1149">
        <f t="shared" ref="C49:F49" si="62">SUM(C43:C48)</f>
        <v>3309</v>
      </c>
      <c r="D49" s="1149">
        <f t="shared" si="62"/>
        <v>7.0730480065817272</v>
      </c>
      <c r="E49" s="1149">
        <f t="shared" si="62"/>
        <v>3237</v>
      </c>
      <c r="F49" s="1149">
        <f t="shared" si="62"/>
        <v>6.9225397905409913</v>
      </c>
      <c r="G49" s="753">
        <f>SUM(G45:G48)</f>
        <v>3774</v>
      </c>
      <c r="H49" s="362">
        <f t="shared" si="57"/>
        <v>1.1067448680351906</v>
      </c>
      <c r="I49" s="753">
        <f>SUM(I45:I48)</f>
        <v>2942</v>
      </c>
      <c r="J49" s="362">
        <f t="shared" si="58"/>
        <v>0.86275659824046924</v>
      </c>
      <c r="K49" s="753">
        <f>SUM(K45:K48)</f>
        <v>3883</v>
      </c>
      <c r="L49" s="362">
        <f t="shared" si="59"/>
        <v>1.1387096774193548</v>
      </c>
      <c r="M49" s="753">
        <f>SUM(M45:M48)</f>
        <v>3300</v>
      </c>
      <c r="N49" s="362">
        <f t="shared" si="59"/>
        <v>0.967741935483871</v>
      </c>
      <c r="O49" s="753">
        <f t="shared" ref="O49" si="63">SUM(O45:O48)</f>
        <v>3298</v>
      </c>
      <c r="P49" s="362">
        <f t="shared" si="60"/>
        <v>0.96715542521994136</v>
      </c>
      <c r="Q49" s="753">
        <f t="shared" ref="Q49" si="64">SUM(Q45:Q48)</f>
        <v>3528</v>
      </c>
      <c r="R49" s="362">
        <f t="shared" si="61"/>
        <v>1.0346041055718476</v>
      </c>
      <c r="S49" s="753">
        <f>SUM(S43:S48)</f>
        <v>5487</v>
      </c>
      <c r="T49" s="1084">
        <f t="shared" si="54"/>
        <v>1.6090909090909091</v>
      </c>
      <c r="U49" s="753">
        <f>SUM(U43:U48)</f>
        <v>5598</v>
      </c>
      <c r="V49" s="1084">
        <f t="shared" si="55"/>
        <v>1.6416422287390029</v>
      </c>
      <c r="W49" s="753">
        <f>SUM(W43:W48)</f>
        <v>3918</v>
      </c>
      <c r="X49" s="1084">
        <f t="shared" si="56"/>
        <v>1.1489736070381231</v>
      </c>
      <c r="Y49" s="1483"/>
      <c r="Z49" s="1483"/>
      <c r="AA49" s="1157">
        <f>SUM(G49,I49,K49,M49,O49,Q49)</f>
        <v>20725</v>
      </c>
    </row>
    <row r="51" spans="1:27" ht="16.5" thickBot="1" x14ac:dyDescent="0.3">
      <c r="A51" s="1427" t="s">
        <v>552</v>
      </c>
      <c r="B51" s="1428"/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</row>
    <row r="52" spans="1:27" ht="24.75" outlineLevel="1" thickBot="1" x14ac:dyDescent="0.3">
      <c r="A52" s="352" t="s">
        <v>14</v>
      </c>
      <c r="B52" s="233" t="s">
        <v>15</v>
      </c>
      <c r="C52" s="1121" t="s">
        <v>544</v>
      </c>
      <c r="D52" s="15" t="s">
        <v>1</v>
      </c>
      <c r="E52" s="1121" t="s">
        <v>545</v>
      </c>
      <c r="F52" s="15" t="s">
        <v>1</v>
      </c>
      <c r="G52" s="346" t="str">
        <f>'Pque N Mundo I'!G6</f>
        <v>MAR_17</v>
      </c>
      <c r="H52" s="347" t="str">
        <f>'Pque N Mundo I'!H6</f>
        <v>%</v>
      </c>
      <c r="I52" s="346" t="str">
        <f>'Pque N Mundo I'!I6</f>
        <v>ABR_17</v>
      </c>
      <c r="J52" s="347" t="str">
        <f>'Pque N Mundo I'!J6</f>
        <v>%</v>
      </c>
      <c r="K52" s="346" t="str">
        <f>'Pque N Mundo I'!K6</f>
        <v>MAI_17</v>
      </c>
      <c r="L52" s="347" t="str">
        <f>'Pque N Mundo I'!L6</f>
        <v>%</v>
      </c>
      <c r="M52" s="346" t="str">
        <f>'Pque N Mundo I'!O6</f>
        <v>JUN_17</v>
      </c>
      <c r="N52" s="347" t="str">
        <f>'Pque N Mundo I'!P6</f>
        <v>%</v>
      </c>
      <c r="O52" s="348" t="str">
        <f>'Pque N Mundo I'!Q6</f>
        <v>JUL_17</v>
      </c>
      <c r="P52" s="349" t="str">
        <f>'Pque N Mundo I'!R6</f>
        <v>%</v>
      </c>
      <c r="Q52" s="348" t="str">
        <f>'Pque N Mundo I'!S6</f>
        <v>AGO_17</v>
      </c>
      <c r="R52" s="349" t="str">
        <f>'Pque N Mundo I'!T6</f>
        <v>%</v>
      </c>
      <c r="S52" s="14" t="s">
        <v>533</v>
      </c>
      <c r="T52" s="15" t="s">
        <v>1</v>
      </c>
      <c r="U52" s="14" t="s">
        <v>534</v>
      </c>
      <c r="V52" s="15" t="s">
        <v>1</v>
      </c>
      <c r="W52" s="14" t="s">
        <v>535</v>
      </c>
      <c r="X52" s="15" t="s">
        <v>1</v>
      </c>
      <c r="Y52" s="1482"/>
      <c r="Z52" s="1482"/>
      <c r="AA52" s="147" t="s">
        <v>6</v>
      </c>
    </row>
    <row r="53" spans="1:27" ht="15.75" outlineLevel="1" thickTop="1" x14ac:dyDescent="0.25">
      <c r="A53" s="354" t="s">
        <v>52</v>
      </c>
      <c r="B53" s="235">
        <f>'CEO II V GUILHERME'!B7</f>
        <v>120</v>
      </c>
      <c r="C53" s="235">
        <f>'CEO II V GUILHERME'!C7</f>
        <v>230</v>
      </c>
      <c r="D53" s="235">
        <f>'CEO II V GUILHERME'!D7</f>
        <v>1.9166666666666667</v>
      </c>
      <c r="E53" s="235">
        <f>'CEO II V GUILHERME'!E7</f>
        <v>284</v>
      </c>
      <c r="F53" s="235">
        <f>'CEO II V GUILHERME'!F7</f>
        <v>2.3666666666666667</v>
      </c>
      <c r="G53" s="152">
        <f>'CEO II V GUILHERME'!G7</f>
        <v>321</v>
      </c>
      <c r="H53" s="174">
        <f t="shared" ref="H53:H62" si="65">G53/$B53</f>
        <v>2.6749999999999998</v>
      </c>
      <c r="I53" s="152">
        <f>'CEO II V GUILHERME'!I7</f>
        <v>329</v>
      </c>
      <c r="J53" s="174">
        <f>I53/$B53</f>
        <v>2.7416666666666667</v>
      </c>
      <c r="K53" s="152">
        <f>'CEO II V GUILHERME'!K7</f>
        <v>170</v>
      </c>
      <c r="L53" s="174">
        <f>K53/$B53</f>
        <v>1.4166666666666667</v>
      </c>
      <c r="M53" s="152">
        <f>'CEO II V GUILHERME'!O7</f>
        <v>381</v>
      </c>
      <c r="N53" s="174">
        <f>M53/$B53</f>
        <v>3.1749999999999998</v>
      </c>
      <c r="O53" s="152">
        <f>'CEO II V GUILHERME'!Q7</f>
        <v>346</v>
      </c>
      <c r="P53" s="174">
        <f t="shared" ref="P53" si="66">O53/$B53</f>
        <v>2.8833333333333333</v>
      </c>
      <c r="Q53" s="152">
        <f>'CEO II V GUILHERME'!S7</f>
        <v>347</v>
      </c>
      <c r="R53" s="174">
        <f t="shared" ref="R53" si="67">Q53/$B53</f>
        <v>2.8916666666666666</v>
      </c>
      <c r="S53" s="152">
        <f>'CEO II V GUILHERME'!W7</f>
        <v>306</v>
      </c>
      <c r="T53" s="70">
        <f t="shared" ref="T53" si="68">S53/$B53</f>
        <v>2.5499999999999998</v>
      </c>
      <c r="U53" s="152">
        <f>'CEO II V GUILHERME'!Y7</f>
        <v>304</v>
      </c>
      <c r="V53" s="70">
        <f t="shared" ref="V53:X53" si="69">U53/$B53</f>
        <v>2.5333333333333332</v>
      </c>
      <c r="W53" s="152">
        <f>'CEO II V GUILHERME'!AA7</f>
        <v>347</v>
      </c>
      <c r="X53" s="70">
        <f t="shared" si="69"/>
        <v>2.8916666666666666</v>
      </c>
      <c r="Y53" s="1049"/>
      <c r="Z53" s="1049"/>
      <c r="AA53" s="152">
        <f>SUM(G53,I53,K53,M53,O53,Q53)</f>
        <v>1894</v>
      </c>
    </row>
    <row r="54" spans="1:27" outlineLevel="1" x14ac:dyDescent="0.25">
      <c r="A54" s="355" t="s">
        <v>53</v>
      </c>
      <c r="B54" s="240">
        <f>'CEO II V GUILHERME'!B8</f>
        <v>0</v>
      </c>
      <c r="C54" s="240">
        <f>'CEO II V GUILHERME'!C8</f>
        <v>86</v>
      </c>
      <c r="D54" s="240" t="e">
        <f>'CEO II V GUILHERME'!D8</f>
        <v>#DIV/0!</v>
      </c>
      <c r="E54" s="240">
        <f>'CEO II V GUILHERME'!E8</f>
        <v>62</v>
      </c>
      <c r="F54" s="240" t="e">
        <f>'CEO II V GUILHERME'!F8</f>
        <v>#DIV/0!</v>
      </c>
      <c r="G54" s="155">
        <f>'CEO II V GUILHERME'!G8</f>
        <v>58</v>
      </c>
      <c r="H54" s="174" t="s">
        <v>199</v>
      </c>
      <c r="I54" s="155">
        <f>'CEO II V GUILHERME'!I8</f>
        <v>58</v>
      </c>
      <c r="J54" s="174" t="s">
        <v>199</v>
      </c>
      <c r="K54" s="155">
        <f>'CEO II V GUILHERME'!K8</f>
        <v>54</v>
      </c>
      <c r="L54" s="174" t="s">
        <v>199</v>
      </c>
      <c r="M54" s="155">
        <f>'CEO II V GUILHERME'!O8</f>
        <v>105</v>
      </c>
      <c r="N54" s="174" t="s">
        <v>199</v>
      </c>
      <c r="O54" s="155">
        <f>'CEO II V GUILHERME'!Q8</f>
        <v>19</v>
      </c>
      <c r="P54" s="174" t="s">
        <v>199</v>
      </c>
      <c r="Q54" s="155">
        <f>'CEO II V GUILHERME'!S8</f>
        <v>29</v>
      </c>
      <c r="R54" s="174" t="s">
        <v>199</v>
      </c>
      <c r="S54" s="155">
        <f>'CEO II V GUILHERME'!W8</f>
        <v>74</v>
      </c>
      <c r="T54" s="70" t="e">
        <f t="shared" ref="T54:T62" si="70">S54/$B54</f>
        <v>#DIV/0!</v>
      </c>
      <c r="U54" s="155">
        <f>'CEO II V GUILHERME'!Y8</f>
        <v>84</v>
      </c>
      <c r="V54" s="70" t="e">
        <f t="shared" ref="V54:V62" si="71">U54/$B54</f>
        <v>#DIV/0!</v>
      </c>
      <c r="W54" s="155">
        <f>'CEO II V GUILHERME'!AA8</f>
        <v>60</v>
      </c>
      <c r="X54" s="70" t="e">
        <f t="shared" ref="X54:X62" si="72">W54/$B54</f>
        <v>#DIV/0!</v>
      </c>
      <c r="Y54" s="1049"/>
      <c r="Z54" s="1049"/>
      <c r="AA54" s="155">
        <f>SUM(G54,I54,K54,M54,O54,Q54)</f>
        <v>323</v>
      </c>
    </row>
    <row r="55" spans="1:27" outlineLevel="1" x14ac:dyDescent="0.25">
      <c r="A55" s="355" t="s">
        <v>54</v>
      </c>
      <c r="B55" s="238">
        <f>'CEO II V GUILHERME'!B9</f>
        <v>80</v>
      </c>
      <c r="C55" s="238">
        <f>'CEO II V GUILHERME'!C9</f>
        <v>240</v>
      </c>
      <c r="D55" s="238">
        <f>'CEO II V GUILHERME'!D9</f>
        <v>3</v>
      </c>
      <c r="E55" s="238">
        <f>'CEO II V GUILHERME'!E9</f>
        <v>51</v>
      </c>
      <c r="F55" s="238">
        <f>'CEO II V GUILHERME'!F9</f>
        <v>0.63749999999999996</v>
      </c>
      <c r="G55" s="155">
        <f>'CEO II V GUILHERME'!G9</f>
        <v>93</v>
      </c>
      <c r="H55" s="174">
        <f t="shared" si="65"/>
        <v>1.1625000000000001</v>
      </c>
      <c r="I55" s="155">
        <f>'CEO II V GUILHERME'!I9</f>
        <v>157</v>
      </c>
      <c r="J55" s="174">
        <f t="shared" ref="J55:J62" si="73">I55/$B55</f>
        <v>1.9624999999999999</v>
      </c>
      <c r="K55" s="155">
        <f>'CEO II V GUILHERME'!K9</f>
        <v>134</v>
      </c>
      <c r="L55" s="174">
        <f t="shared" ref="L55:N62" si="74">K55/$B55</f>
        <v>1.675</v>
      </c>
      <c r="M55" s="155">
        <f>'CEO II V GUILHERME'!O9</f>
        <v>21</v>
      </c>
      <c r="N55" s="174">
        <f t="shared" si="74"/>
        <v>0.26250000000000001</v>
      </c>
      <c r="O55" s="155">
        <f>'CEO II V GUILHERME'!Q9</f>
        <v>46</v>
      </c>
      <c r="P55" s="174">
        <f t="shared" ref="P55:P62" si="75">O55/$B55</f>
        <v>0.57499999999999996</v>
      </c>
      <c r="Q55" s="155">
        <f>'CEO II V GUILHERME'!S9</f>
        <v>40</v>
      </c>
      <c r="R55" s="174">
        <f t="shared" ref="R55:R62" si="76">Q55/$B55</f>
        <v>0.5</v>
      </c>
      <c r="S55" s="155">
        <f>'CEO II V GUILHERME'!W9</f>
        <v>167</v>
      </c>
      <c r="T55" s="70">
        <f t="shared" si="70"/>
        <v>2.0874999999999999</v>
      </c>
      <c r="U55" s="155">
        <f>'CEO II V GUILHERME'!Y9</f>
        <v>105</v>
      </c>
      <c r="V55" s="70">
        <f t="shared" si="71"/>
        <v>1.3125</v>
      </c>
      <c r="W55" s="155">
        <f>'CEO II V GUILHERME'!AA9</f>
        <v>69</v>
      </c>
      <c r="X55" s="70">
        <f t="shared" si="72"/>
        <v>0.86250000000000004</v>
      </c>
      <c r="Y55" s="1049"/>
      <c r="Z55" s="1049"/>
      <c r="AA55" s="155">
        <f>SUM(G55,I55,K55,M55,O55,Q55)</f>
        <v>491</v>
      </c>
    </row>
    <row r="56" spans="1:27" outlineLevel="1" x14ac:dyDescent="0.25">
      <c r="A56" s="355" t="s">
        <v>55</v>
      </c>
      <c r="B56" s="238">
        <f>'CEO II V GUILHERME'!B10</f>
        <v>120</v>
      </c>
      <c r="C56" s="238">
        <f>'CEO II V GUILHERME'!C10</f>
        <v>59</v>
      </c>
      <c r="D56" s="238">
        <f>'CEO II V GUILHERME'!D10</f>
        <v>0.49166666666666664</v>
      </c>
      <c r="E56" s="238">
        <f>'CEO II V GUILHERME'!E10</f>
        <v>40</v>
      </c>
      <c r="F56" s="238">
        <f>'CEO II V GUILHERME'!F10</f>
        <v>0.33333333333333331</v>
      </c>
      <c r="G56" s="155">
        <f>'CEO II V GUILHERME'!G10</f>
        <v>31</v>
      </c>
      <c r="H56" s="174">
        <f t="shared" si="65"/>
        <v>0.25833333333333336</v>
      </c>
      <c r="I56" s="155">
        <f>'CEO II V GUILHERME'!I10</f>
        <v>41</v>
      </c>
      <c r="J56" s="174">
        <f t="shared" si="73"/>
        <v>0.34166666666666667</v>
      </c>
      <c r="K56" s="155">
        <f>'CEO II V GUILHERME'!K10</f>
        <v>47</v>
      </c>
      <c r="L56" s="174">
        <f t="shared" si="74"/>
        <v>0.39166666666666666</v>
      </c>
      <c r="M56" s="155">
        <f>'CEO II V GUILHERME'!O10</f>
        <v>16</v>
      </c>
      <c r="N56" s="174">
        <f t="shared" si="74"/>
        <v>0.13333333333333333</v>
      </c>
      <c r="O56" s="155">
        <f>'CEO II V GUILHERME'!Q10</f>
        <v>12</v>
      </c>
      <c r="P56" s="174">
        <f t="shared" si="75"/>
        <v>0.1</v>
      </c>
      <c r="Q56" s="155">
        <f>'CEO II V GUILHERME'!S10</f>
        <v>228</v>
      </c>
      <c r="R56" s="174">
        <f t="shared" si="76"/>
        <v>1.9</v>
      </c>
      <c r="S56" s="155">
        <f>'CEO II V GUILHERME'!W10</f>
        <v>66</v>
      </c>
      <c r="T56" s="70">
        <f t="shared" si="70"/>
        <v>0.55000000000000004</v>
      </c>
      <c r="U56" s="155">
        <f>'CEO II V GUILHERME'!Y10</f>
        <v>84</v>
      </c>
      <c r="V56" s="70">
        <f t="shared" si="71"/>
        <v>0.7</v>
      </c>
      <c r="W56" s="155">
        <f>'CEO II V GUILHERME'!AA10</f>
        <v>228</v>
      </c>
      <c r="X56" s="70">
        <f t="shared" si="72"/>
        <v>1.9</v>
      </c>
      <c r="Y56" s="1049"/>
      <c r="Z56" s="1049"/>
      <c r="AA56" s="155">
        <f>SUM(G56,I56,K56,M56,O56,Q56)</f>
        <v>375</v>
      </c>
    </row>
    <row r="57" spans="1:27" outlineLevel="1" x14ac:dyDescent="0.25">
      <c r="A57" s="355" t="s">
        <v>56</v>
      </c>
      <c r="B57" s="238">
        <f>'CEO II V GUILHERME'!B11</f>
        <v>80</v>
      </c>
      <c r="C57" s="238">
        <f>'CEO II V GUILHERME'!C11</f>
        <v>407</v>
      </c>
      <c r="D57" s="238">
        <f>'CEO II V GUILHERME'!D11</f>
        <v>5.0875000000000004</v>
      </c>
      <c r="E57" s="238">
        <f>'CEO II V GUILHERME'!E11</f>
        <v>158</v>
      </c>
      <c r="F57" s="238">
        <f>'CEO II V GUILHERME'!F11</f>
        <v>1.9750000000000001</v>
      </c>
      <c r="G57" s="155">
        <f>'CEO II V GUILHERME'!G11</f>
        <v>338</v>
      </c>
      <c r="H57" s="174">
        <f t="shared" si="65"/>
        <v>4.2249999999999996</v>
      </c>
      <c r="I57" s="155">
        <f>'CEO II V GUILHERME'!I11</f>
        <v>109</v>
      </c>
      <c r="J57" s="174">
        <f t="shared" si="73"/>
        <v>1.3625</v>
      </c>
      <c r="K57" s="155">
        <f>'CEO II V GUILHERME'!K11</f>
        <v>287</v>
      </c>
      <c r="L57" s="174">
        <f t="shared" si="74"/>
        <v>3.5874999999999999</v>
      </c>
      <c r="M57" s="155">
        <f>'CEO II V GUILHERME'!O11</f>
        <v>112</v>
      </c>
      <c r="N57" s="174">
        <f t="shared" si="74"/>
        <v>1.4</v>
      </c>
      <c r="O57" s="155">
        <f>'CEO II V GUILHERME'!Q11</f>
        <v>20</v>
      </c>
      <c r="P57" s="174">
        <f t="shared" si="75"/>
        <v>0.25</v>
      </c>
      <c r="Q57" s="155">
        <f>'CEO II V GUILHERME'!S11</f>
        <v>78</v>
      </c>
      <c r="R57" s="174">
        <f t="shared" si="76"/>
        <v>0.97499999999999998</v>
      </c>
      <c r="S57" s="155">
        <f>'CEO II V GUILHERME'!W11</f>
        <v>228</v>
      </c>
      <c r="T57" s="70">
        <f t="shared" si="70"/>
        <v>2.85</v>
      </c>
      <c r="U57" s="155">
        <f>'CEO II V GUILHERME'!Y11</f>
        <v>288</v>
      </c>
      <c r="V57" s="70">
        <f t="shared" si="71"/>
        <v>3.6</v>
      </c>
      <c r="W57" s="155">
        <f>'CEO II V GUILHERME'!AA11</f>
        <v>78</v>
      </c>
      <c r="X57" s="70">
        <f t="shared" si="72"/>
        <v>0.97499999999999998</v>
      </c>
      <c r="Y57" s="1049"/>
      <c r="Z57" s="1049"/>
      <c r="AA57" s="155">
        <f>SUM(G57,I57,K57,M57,O57,Q57)</f>
        <v>944</v>
      </c>
    </row>
    <row r="58" spans="1:27" outlineLevel="1" x14ac:dyDescent="0.25">
      <c r="A58" s="356" t="s">
        <v>57</v>
      </c>
      <c r="B58" s="238">
        <f>'CEO II V GUILHERME'!B12</f>
        <v>240</v>
      </c>
      <c r="C58" s="238">
        <f>'CEO II V GUILHERME'!C12</f>
        <v>227</v>
      </c>
      <c r="D58" s="238">
        <f>'CEO II V GUILHERME'!D12</f>
        <v>0.9458333333333333</v>
      </c>
      <c r="E58" s="238">
        <f>'CEO II V GUILHERME'!E12</f>
        <v>388</v>
      </c>
      <c r="F58" s="238">
        <f>'CEO II V GUILHERME'!F12</f>
        <v>1.6166666666666667</v>
      </c>
      <c r="G58" s="155">
        <f>'CEO II V GUILHERME'!G12</f>
        <v>204</v>
      </c>
      <c r="H58" s="174">
        <f t="shared" si="65"/>
        <v>0.85</v>
      </c>
      <c r="I58" s="155">
        <f>'CEO II V GUILHERME'!I12</f>
        <v>346</v>
      </c>
      <c r="J58" s="174">
        <f t="shared" si="73"/>
        <v>1.4416666666666667</v>
      </c>
      <c r="K58" s="155">
        <f>'CEO II V GUILHERME'!K12</f>
        <v>403</v>
      </c>
      <c r="L58" s="174">
        <f t="shared" si="74"/>
        <v>1.6791666666666667</v>
      </c>
      <c r="M58" s="155">
        <f>'CEO II V GUILHERME'!O12</f>
        <v>345</v>
      </c>
      <c r="N58" s="174">
        <f t="shared" si="74"/>
        <v>1.4375</v>
      </c>
      <c r="O58" s="155">
        <f>'CEO II V GUILHERME'!Q12</f>
        <v>322</v>
      </c>
      <c r="P58" s="174">
        <f t="shared" si="75"/>
        <v>1.3416666666666666</v>
      </c>
      <c r="Q58" s="155">
        <f>'CEO II V GUILHERME'!S12</f>
        <v>247</v>
      </c>
      <c r="R58" s="174">
        <f t="shared" si="76"/>
        <v>1.0291666666666666</v>
      </c>
      <c r="S58" s="155">
        <f>'CEO II V GUILHERME'!W12</f>
        <v>302</v>
      </c>
      <c r="T58" s="70">
        <f t="shared" si="70"/>
        <v>1.2583333333333333</v>
      </c>
      <c r="U58" s="155">
        <f>'CEO II V GUILHERME'!Y12</f>
        <v>252</v>
      </c>
      <c r="V58" s="70">
        <f t="shared" si="71"/>
        <v>1.05</v>
      </c>
      <c r="W58" s="155">
        <f>'CEO II V GUILHERME'!AA12</f>
        <v>247</v>
      </c>
      <c r="X58" s="70">
        <f t="shared" si="72"/>
        <v>1.0291666666666666</v>
      </c>
      <c r="Y58" s="1387"/>
      <c r="Z58" s="1387"/>
      <c r="AA58" s="1159">
        <f>SUM(G58,I58,K58,M58,O58,Q58)</f>
        <v>1867</v>
      </c>
    </row>
    <row r="59" spans="1:27" ht="16.5" customHeight="1" outlineLevel="1" x14ac:dyDescent="0.25">
      <c r="A59" s="356" t="s">
        <v>58</v>
      </c>
      <c r="B59" s="238">
        <f>'CEO II V GUILHERME'!B13</f>
        <v>160</v>
      </c>
      <c r="C59" s="238">
        <f>'CEO II V GUILHERME'!C13</f>
        <v>53</v>
      </c>
      <c r="D59" s="238">
        <f>'CEO II V GUILHERME'!D13</f>
        <v>0.33124999999999999</v>
      </c>
      <c r="E59" s="238">
        <f>'CEO II V GUILHERME'!E13</f>
        <v>82</v>
      </c>
      <c r="F59" s="238">
        <f>'CEO II V GUILHERME'!F13</f>
        <v>0.51249999999999996</v>
      </c>
      <c r="G59" s="155">
        <f>'CEO II V GUILHERME'!G13</f>
        <v>96</v>
      </c>
      <c r="H59" s="174">
        <f t="shared" si="65"/>
        <v>0.6</v>
      </c>
      <c r="I59" s="155">
        <f>'CEO II V GUILHERME'!I13</f>
        <v>71</v>
      </c>
      <c r="J59" s="174">
        <f t="shared" si="73"/>
        <v>0.44374999999999998</v>
      </c>
      <c r="K59" s="155">
        <f>'CEO II V GUILHERME'!K13</f>
        <v>77</v>
      </c>
      <c r="L59" s="174">
        <f t="shared" si="74"/>
        <v>0.48125000000000001</v>
      </c>
      <c r="M59" s="155">
        <f>'CEO II V GUILHERME'!O13</f>
        <v>64</v>
      </c>
      <c r="N59" s="174">
        <f t="shared" si="74"/>
        <v>0.4</v>
      </c>
      <c r="O59" s="155">
        <f>'CEO II V GUILHERME'!Q13</f>
        <v>50</v>
      </c>
      <c r="P59" s="174">
        <f t="shared" si="75"/>
        <v>0.3125</v>
      </c>
      <c r="Q59" s="155">
        <f>'CEO II V GUILHERME'!S13</f>
        <v>117</v>
      </c>
      <c r="R59" s="174">
        <f t="shared" si="76"/>
        <v>0.73124999999999996</v>
      </c>
      <c r="S59" s="155">
        <f>'CEO II V GUILHERME'!W13</f>
        <v>95</v>
      </c>
      <c r="T59" s="70">
        <f t="shared" si="70"/>
        <v>0.59375</v>
      </c>
      <c r="U59" s="155">
        <f>'CEO II V GUILHERME'!Y13</f>
        <v>124</v>
      </c>
      <c r="V59" s="70">
        <f t="shared" si="71"/>
        <v>0.77500000000000002</v>
      </c>
      <c r="W59" s="155">
        <f>'CEO II V GUILHERME'!AA13</f>
        <v>117</v>
      </c>
      <c r="X59" s="70">
        <f t="shared" si="72"/>
        <v>0.73124999999999996</v>
      </c>
      <c r="Y59" s="1484"/>
      <c r="Z59" s="1484"/>
      <c r="AA59" s="1191">
        <f>SUM(G59,I59,K59,M59,O59,Q59)</f>
        <v>475</v>
      </c>
    </row>
    <row r="60" spans="1:27" outlineLevel="1" x14ac:dyDescent="0.25">
      <c r="A60" s="1242" t="s">
        <v>441</v>
      </c>
      <c r="B60" s="930">
        <f>'CEO II V GUILHERME'!B14</f>
        <v>40</v>
      </c>
      <c r="C60" s="930">
        <f>'CEO II V GUILHERME'!C14</f>
        <v>98</v>
      </c>
      <c r="D60" s="930">
        <f>'CEO II V GUILHERME'!D14</f>
        <v>2.4500000000000002</v>
      </c>
      <c r="E60" s="930">
        <f>'CEO II V GUILHERME'!E14</f>
        <v>92</v>
      </c>
      <c r="F60" s="930">
        <f>'CEO II V GUILHERME'!F14</f>
        <v>2.2999999999999998</v>
      </c>
      <c r="G60" s="931">
        <f>'CEO II V GUILHERME'!G14</f>
        <v>92</v>
      </c>
      <c r="H60" s="932">
        <f t="shared" si="65"/>
        <v>2.2999999999999998</v>
      </c>
      <c r="I60" s="931">
        <f>'CEO II V GUILHERME'!I14</f>
        <v>110</v>
      </c>
      <c r="J60" s="932">
        <f t="shared" si="73"/>
        <v>2.75</v>
      </c>
      <c r="K60" s="931">
        <f>'CEO II V GUILHERME'!K14</f>
        <v>107</v>
      </c>
      <c r="L60" s="932">
        <f t="shared" si="74"/>
        <v>2.6749999999999998</v>
      </c>
      <c r="M60" s="931">
        <f>'CEO II V GUILHERME'!O14</f>
        <v>86</v>
      </c>
      <c r="N60" s="932">
        <f t="shared" si="74"/>
        <v>2.15</v>
      </c>
      <c r="O60" s="931">
        <f>'CEO II V GUILHERME'!Q14</f>
        <v>72</v>
      </c>
      <c r="P60" s="932">
        <f t="shared" si="75"/>
        <v>1.8</v>
      </c>
      <c r="Q60" s="931">
        <f>'CEO II V GUILHERME'!S14</f>
        <v>35</v>
      </c>
      <c r="R60" s="932">
        <f t="shared" si="76"/>
        <v>0.875</v>
      </c>
      <c r="S60" s="931">
        <f>'CEO II V GUILHERME'!W14</f>
        <v>64</v>
      </c>
      <c r="T60" s="70">
        <f t="shared" si="70"/>
        <v>1.6</v>
      </c>
      <c r="U60" s="931">
        <f>'CEO II V GUILHERME'!Y14</f>
        <v>38</v>
      </c>
      <c r="V60" s="70">
        <f t="shared" si="71"/>
        <v>0.95</v>
      </c>
      <c r="W60" s="931">
        <f>'CEO II V GUILHERME'!AA14</f>
        <v>35</v>
      </c>
      <c r="X60" s="70">
        <f t="shared" si="72"/>
        <v>0.875</v>
      </c>
      <c r="Y60" s="1484"/>
      <c r="Z60" s="1484"/>
      <c r="AA60" s="1191">
        <f>SUM(G60,I60,K60,M60,O60,Q60)</f>
        <v>502</v>
      </c>
    </row>
    <row r="61" spans="1:27" ht="15.75" outlineLevel="1" thickBot="1" x14ac:dyDescent="0.3">
      <c r="A61" s="1243" t="s">
        <v>443</v>
      </c>
      <c r="B61" s="1158">
        <f>'CEO II V GUILHERME'!B15</f>
        <v>10</v>
      </c>
      <c r="C61" s="1158">
        <f>'CEO II V GUILHERME'!C15</f>
        <v>3</v>
      </c>
      <c r="D61" s="1158">
        <f>'CEO II V GUILHERME'!D15</f>
        <v>0.3</v>
      </c>
      <c r="E61" s="1158">
        <f>'CEO II V GUILHERME'!E15</f>
        <v>10</v>
      </c>
      <c r="F61" s="1158">
        <f>'CEO II V GUILHERME'!F15</f>
        <v>1</v>
      </c>
      <c r="G61" s="1159">
        <f>'CEO II V GUILHERME'!G15</f>
        <v>8</v>
      </c>
      <c r="H61" s="1150">
        <f t="shared" si="65"/>
        <v>0.8</v>
      </c>
      <c r="I61" s="1159">
        <f>'CEO II V GUILHERME'!I15</f>
        <v>1</v>
      </c>
      <c r="J61" s="1150">
        <f t="shared" si="73"/>
        <v>0.1</v>
      </c>
      <c r="K61" s="1159">
        <f>'CEO II V GUILHERME'!K15</f>
        <v>2</v>
      </c>
      <c r="L61" s="1150">
        <f t="shared" si="74"/>
        <v>0.2</v>
      </c>
      <c r="M61" s="1159">
        <f>'CEO II V GUILHERME'!O15</f>
        <v>1</v>
      </c>
      <c r="N61" s="1150">
        <f t="shared" si="74"/>
        <v>0.1</v>
      </c>
      <c r="O61" s="1159">
        <f>'CEO II V GUILHERME'!Q15</f>
        <v>3</v>
      </c>
      <c r="P61" s="1150">
        <f t="shared" si="75"/>
        <v>0.3</v>
      </c>
      <c r="Q61" s="1159">
        <f>'CEO II V GUILHERME'!S15</f>
        <v>2</v>
      </c>
      <c r="R61" s="1150">
        <f t="shared" si="76"/>
        <v>0.2</v>
      </c>
      <c r="S61" s="1159">
        <f>'CEO II V GUILHERME'!W15</f>
        <v>11</v>
      </c>
      <c r="T61" s="1052">
        <f t="shared" si="70"/>
        <v>1.1000000000000001</v>
      </c>
      <c r="U61" s="1159">
        <f>'CEO II V GUILHERME'!Y15</f>
        <v>20</v>
      </c>
      <c r="V61" s="1052">
        <f t="shared" si="71"/>
        <v>2</v>
      </c>
      <c r="W61" s="1159">
        <f>'CEO II V GUILHERME'!AA15</f>
        <v>5</v>
      </c>
      <c r="X61" s="1052">
        <f t="shared" si="72"/>
        <v>0.5</v>
      </c>
      <c r="Y61" s="1484"/>
      <c r="Z61" s="1484"/>
      <c r="AA61" s="1192">
        <f>SUM(G61,I61,K61,M61,O61,Q61)</f>
        <v>17</v>
      </c>
    </row>
    <row r="62" spans="1:27" ht="15.75" outlineLevel="1" thickBot="1" x14ac:dyDescent="0.3">
      <c r="A62" s="1270" t="s">
        <v>7</v>
      </c>
      <c r="B62" s="1149">
        <f>SUM(B53:B61)</f>
        <v>850</v>
      </c>
      <c r="C62" s="1149">
        <f t="shared" ref="C62:F62" si="77">SUM(C53:C61)</f>
        <v>1403</v>
      </c>
      <c r="D62" s="1149" t="e">
        <f t="shared" si="77"/>
        <v>#DIV/0!</v>
      </c>
      <c r="E62" s="1149">
        <f t="shared" si="77"/>
        <v>1167</v>
      </c>
      <c r="F62" s="1149" t="e">
        <f t="shared" si="77"/>
        <v>#DIV/0!</v>
      </c>
      <c r="G62" s="753">
        <f>SUM(G53:G60)</f>
        <v>1233</v>
      </c>
      <c r="H62" s="362">
        <f t="shared" si="65"/>
        <v>1.4505882352941177</v>
      </c>
      <c r="I62" s="753">
        <f>SUM(I53:I60)</f>
        <v>1221</v>
      </c>
      <c r="J62" s="362">
        <f t="shared" si="73"/>
        <v>1.4364705882352942</v>
      </c>
      <c r="K62" s="753">
        <f>SUM(K53:K60)</f>
        <v>1279</v>
      </c>
      <c r="L62" s="362">
        <f t="shared" si="74"/>
        <v>1.5047058823529411</v>
      </c>
      <c r="M62" s="753">
        <f>SUM(M53:M60)</f>
        <v>1130</v>
      </c>
      <c r="N62" s="362">
        <f t="shared" si="74"/>
        <v>1.3294117647058823</v>
      </c>
      <c r="O62" s="753">
        <f t="shared" ref="O62" si="78">SUM(O53:O60)</f>
        <v>887</v>
      </c>
      <c r="P62" s="362">
        <f t="shared" si="75"/>
        <v>1.0435294117647058</v>
      </c>
      <c r="Q62" s="753">
        <f t="shared" ref="Q62" si="79">SUM(Q53:Q60)</f>
        <v>1121</v>
      </c>
      <c r="R62" s="362">
        <f t="shared" si="76"/>
        <v>1.3188235294117647</v>
      </c>
      <c r="S62" s="753">
        <f>SUM(S53:S61)</f>
        <v>1313</v>
      </c>
      <c r="T62" s="1084">
        <f t="shared" si="70"/>
        <v>1.5447058823529412</v>
      </c>
      <c r="U62" s="753">
        <f>SUM(U53:U61)</f>
        <v>1299</v>
      </c>
      <c r="V62" s="1084">
        <f t="shared" si="71"/>
        <v>1.5282352941176471</v>
      </c>
      <c r="W62" s="753">
        <f>SUM(W53:W61)</f>
        <v>1186</v>
      </c>
      <c r="X62" s="1084">
        <f t="shared" si="72"/>
        <v>1.3952941176470588</v>
      </c>
      <c r="Y62" s="1483"/>
      <c r="Z62" s="1483"/>
      <c r="AA62" s="1157">
        <f>SUM(G62,I62,K62,M62,O62,Q62)</f>
        <v>6871</v>
      </c>
    </row>
    <row r="64" spans="1:27" ht="16.5" thickBot="1" x14ac:dyDescent="0.3">
      <c r="A64" s="1427" t="s">
        <v>553</v>
      </c>
      <c r="B64" s="1428"/>
      <c r="C64" s="1428"/>
      <c r="D64" s="1428"/>
      <c r="E64" s="1428"/>
      <c r="F64" s="1428"/>
      <c r="G64" s="1428"/>
      <c r="H64" s="1428"/>
      <c r="I64" s="1428"/>
      <c r="J64" s="1428"/>
      <c r="K64" s="1428"/>
      <c r="L64" s="1428"/>
      <c r="M64" s="1428"/>
      <c r="N64" s="1428"/>
      <c r="O64" s="1428"/>
      <c r="P64" s="1428"/>
      <c r="Q64" s="1428"/>
      <c r="R64" s="1428"/>
      <c r="S64" s="1428"/>
      <c r="T64" s="1428"/>
      <c r="U64" s="1428"/>
      <c r="V64" s="1428"/>
      <c r="W64" s="1428"/>
      <c r="X64" s="1428"/>
      <c r="Y64" s="1428"/>
      <c r="Z64" s="1428"/>
      <c r="AA64" s="1428"/>
    </row>
    <row r="65" spans="1:27" ht="24.75" outlineLevel="1" thickBot="1" x14ac:dyDescent="0.3">
      <c r="A65" s="352" t="s">
        <v>14</v>
      </c>
      <c r="B65" s="233" t="s">
        <v>15</v>
      </c>
      <c r="C65" s="1121" t="s">
        <v>544</v>
      </c>
      <c r="D65" s="15" t="s">
        <v>1</v>
      </c>
      <c r="E65" s="1121" t="s">
        <v>545</v>
      </c>
      <c r="F65" s="15" t="s">
        <v>1</v>
      </c>
      <c r="G65" s="346" t="str">
        <f>'Pque N Mundo I'!G6</f>
        <v>MAR_17</v>
      </c>
      <c r="H65" s="347" t="str">
        <f>'Pque N Mundo I'!H6</f>
        <v>%</v>
      </c>
      <c r="I65" s="346" t="str">
        <f>'Pque N Mundo I'!I6</f>
        <v>ABR_17</v>
      </c>
      <c r="J65" s="347" t="str">
        <f>'Pque N Mundo I'!J6</f>
        <v>%</v>
      </c>
      <c r="K65" s="346" t="str">
        <f>'Pque N Mundo I'!K6</f>
        <v>MAI_17</v>
      </c>
      <c r="L65" s="347" t="str">
        <f>'Pque N Mundo I'!L6</f>
        <v>%</v>
      </c>
      <c r="M65" s="346" t="str">
        <f>'Pque N Mundo I'!O6</f>
        <v>JUN_17</v>
      </c>
      <c r="N65" s="347" t="str">
        <f>'Pque N Mundo I'!P6</f>
        <v>%</v>
      </c>
      <c r="O65" s="348" t="str">
        <f>'Pque N Mundo I'!Q6</f>
        <v>JUL_17</v>
      </c>
      <c r="P65" s="349" t="str">
        <f>'Pque N Mundo I'!R6</f>
        <v>%</v>
      </c>
      <c r="Q65" s="348" t="str">
        <f>'Pque N Mundo I'!S6</f>
        <v>AGO_17</v>
      </c>
      <c r="R65" s="349" t="str">
        <f>'Pque N Mundo I'!T6</f>
        <v>%</v>
      </c>
      <c r="S65" s="14" t="s">
        <v>533</v>
      </c>
      <c r="T65" s="15" t="s">
        <v>1</v>
      </c>
      <c r="U65" s="14" t="s">
        <v>534</v>
      </c>
      <c r="V65" s="15" t="s">
        <v>1</v>
      </c>
      <c r="W65" s="14" t="s">
        <v>535</v>
      </c>
      <c r="X65" s="15" t="s">
        <v>1</v>
      </c>
      <c r="Y65" s="1482"/>
      <c r="Z65" s="1482"/>
      <c r="AA65" s="147" t="s">
        <v>6</v>
      </c>
    </row>
    <row r="66" spans="1:27" ht="15.75" outlineLevel="1" thickTop="1" x14ac:dyDescent="0.25">
      <c r="A66" s="353" t="s">
        <v>409</v>
      </c>
      <c r="B66" s="235">
        <f>'AMA_UBS V Medeiros'!B7</f>
        <v>544</v>
      </c>
      <c r="C66" s="235">
        <f>'AMA_UBS V Medeiros'!C7</f>
        <v>504</v>
      </c>
      <c r="D66" s="235">
        <f>'AMA_UBS V Medeiros'!D7</f>
        <v>0.92647058823529416</v>
      </c>
      <c r="E66" s="235">
        <f>'AMA_UBS V Medeiros'!E7</f>
        <v>343</v>
      </c>
      <c r="F66" s="235">
        <f>'AMA_UBS V Medeiros'!F7</f>
        <v>0.63051470588235292</v>
      </c>
      <c r="G66" s="152">
        <f>'AMA_UBS V Medeiros'!G7</f>
        <v>507</v>
      </c>
      <c r="H66" s="174">
        <f t="shared" ref="H66:H72" si="80">G66/$B66</f>
        <v>0.93198529411764708</v>
      </c>
      <c r="I66" s="152">
        <f>'AMA_UBS V Medeiros'!I7</f>
        <v>437</v>
      </c>
      <c r="J66" s="174">
        <f t="shared" ref="J66:J72" si="81">I66/$B66</f>
        <v>0.8033088235294118</v>
      </c>
      <c r="K66" s="152">
        <f>'AMA_UBS V Medeiros'!K7</f>
        <v>534</v>
      </c>
      <c r="L66" s="174">
        <f t="shared" ref="L66:N72" si="82">K66/$B66</f>
        <v>0.98161764705882348</v>
      </c>
      <c r="M66" s="152">
        <f>'AMA_UBS V Medeiros'!O7</f>
        <v>498</v>
      </c>
      <c r="N66" s="174">
        <f t="shared" si="82"/>
        <v>0.9154411764705882</v>
      </c>
      <c r="O66" s="152">
        <f>'AMA_UBS V Medeiros'!Q7</f>
        <v>502</v>
      </c>
      <c r="P66" s="174">
        <f t="shared" ref="P66:P72" si="83">O66/$B66</f>
        <v>0.92279411764705888</v>
      </c>
      <c r="Q66" s="152">
        <f>'AMA_UBS V Medeiros'!S7</f>
        <v>635</v>
      </c>
      <c r="R66" s="174">
        <f t="shared" ref="R66:R72" si="84">Q66/$B66</f>
        <v>1.1672794117647058</v>
      </c>
      <c r="S66" s="152">
        <f>'AMA_UBS V Medeiros'!W7</f>
        <v>521</v>
      </c>
      <c r="T66" s="70">
        <f t="shared" ref="T66" si="85">S66/$B66</f>
        <v>0.95772058823529416</v>
      </c>
      <c r="U66" s="152">
        <f>'AMA_UBS V Medeiros'!Y7</f>
        <v>470</v>
      </c>
      <c r="V66" s="70">
        <f t="shared" ref="V66:X66" si="86">U66/$B66</f>
        <v>0.86397058823529416</v>
      </c>
      <c r="W66" s="152">
        <f>'AMA_UBS V Medeiros'!AA7</f>
        <v>344</v>
      </c>
      <c r="X66" s="70">
        <f t="shared" si="86"/>
        <v>0.63235294117647056</v>
      </c>
      <c r="Y66" s="1049"/>
      <c r="Z66" s="1049"/>
      <c r="AA66" s="152">
        <f>SUM(G66,I66,K66,M66,O66,Q66)</f>
        <v>3113</v>
      </c>
    </row>
    <row r="67" spans="1:27" outlineLevel="1" x14ac:dyDescent="0.25">
      <c r="A67" s="353" t="s">
        <v>9</v>
      </c>
      <c r="B67" s="238">
        <f>'AMA_UBS V Medeiros'!B8</f>
        <v>1744</v>
      </c>
      <c r="C67" s="238">
        <f>'AMA_UBS V Medeiros'!C8</f>
        <v>1395</v>
      </c>
      <c r="D67" s="238">
        <f>'AMA_UBS V Medeiros'!D8</f>
        <v>0.79988532110091748</v>
      </c>
      <c r="E67" s="238">
        <f>'AMA_UBS V Medeiros'!E8</f>
        <v>306</v>
      </c>
      <c r="F67" s="238">
        <f>'AMA_UBS V Medeiros'!F8</f>
        <v>0.17545871559633028</v>
      </c>
      <c r="G67" s="155">
        <f>'AMA_UBS V Medeiros'!G8</f>
        <v>1436</v>
      </c>
      <c r="H67" s="176">
        <f t="shared" si="80"/>
        <v>0.82339449541284404</v>
      </c>
      <c r="I67" s="155">
        <f>'AMA_UBS V Medeiros'!I8</f>
        <v>1842</v>
      </c>
      <c r="J67" s="176">
        <f t="shared" si="81"/>
        <v>1.0561926605504588</v>
      </c>
      <c r="K67" s="155">
        <f>'AMA_UBS V Medeiros'!K8</f>
        <v>1805</v>
      </c>
      <c r="L67" s="176">
        <f t="shared" si="82"/>
        <v>1.0349770642201834</v>
      </c>
      <c r="M67" s="155">
        <f>'AMA_UBS V Medeiros'!O8</f>
        <v>1509</v>
      </c>
      <c r="N67" s="176">
        <f t="shared" si="82"/>
        <v>0.86525229357798161</v>
      </c>
      <c r="O67" s="155">
        <f>'AMA_UBS V Medeiros'!Q8</f>
        <v>1659</v>
      </c>
      <c r="P67" s="176">
        <f t="shared" si="83"/>
        <v>0.95126146788990829</v>
      </c>
      <c r="Q67" s="155">
        <f>'AMA_UBS V Medeiros'!S8</f>
        <v>2030</v>
      </c>
      <c r="R67" s="176">
        <f t="shared" si="84"/>
        <v>1.1639908256880733</v>
      </c>
      <c r="S67" s="155">
        <f>'AMA_UBS V Medeiros'!W8</f>
        <v>1766</v>
      </c>
      <c r="T67" s="70">
        <f t="shared" ref="T67:T72" si="87">S67/$B67</f>
        <v>1.0126146788990826</v>
      </c>
      <c r="U67" s="155">
        <f>'AMA_UBS V Medeiros'!Y8</f>
        <v>1486</v>
      </c>
      <c r="V67" s="70">
        <f t="shared" ref="V67:V72" si="88">U67/$B67</f>
        <v>0.85206422018348627</v>
      </c>
      <c r="W67" s="155">
        <f>'AMA_UBS V Medeiros'!AA8</f>
        <v>1149</v>
      </c>
      <c r="X67" s="70">
        <f t="shared" ref="X67:X72" si="89">W67/$B67</f>
        <v>0.65883027522935778</v>
      </c>
      <c r="Y67" s="1049"/>
      <c r="Z67" s="1049"/>
      <c r="AA67" s="155">
        <f>SUM(G67,I67,K67,M67,O67,Q67)</f>
        <v>10281</v>
      </c>
    </row>
    <row r="68" spans="1:27" outlineLevel="1" x14ac:dyDescent="0.25">
      <c r="A68" s="353" t="s">
        <v>10</v>
      </c>
      <c r="B68" s="238">
        <f>'AMA_UBS V Medeiros'!B9</f>
        <v>1052</v>
      </c>
      <c r="C68" s="238">
        <f>'AMA_UBS V Medeiros'!C9</f>
        <v>2882</v>
      </c>
      <c r="D68" s="238">
        <f>'AMA_UBS V Medeiros'!D9</f>
        <v>2.7395437262357416</v>
      </c>
      <c r="E68" s="238">
        <f>'AMA_UBS V Medeiros'!E9</f>
        <v>2412</v>
      </c>
      <c r="F68" s="238">
        <f>'AMA_UBS V Medeiros'!F9</f>
        <v>2.2927756653992395</v>
      </c>
      <c r="G68" s="155">
        <f>'AMA_UBS V Medeiros'!G9</f>
        <v>3296</v>
      </c>
      <c r="H68" s="176">
        <f t="shared" si="80"/>
        <v>3.1330798479087454</v>
      </c>
      <c r="I68" s="155">
        <f>'AMA_UBS V Medeiros'!I9</f>
        <v>2233</v>
      </c>
      <c r="J68" s="176">
        <f t="shared" si="81"/>
        <v>2.1226235741444865</v>
      </c>
      <c r="K68" s="155">
        <f>'AMA_UBS V Medeiros'!K9</f>
        <v>2359</v>
      </c>
      <c r="L68" s="176">
        <f t="shared" si="82"/>
        <v>2.2423954372623576</v>
      </c>
      <c r="M68" s="155">
        <f>'AMA_UBS V Medeiros'!O9</f>
        <v>2522</v>
      </c>
      <c r="N68" s="176">
        <f t="shared" si="82"/>
        <v>2.3973384030418252</v>
      </c>
      <c r="O68" s="155">
        <f>'AMA_UBS V Medeiros'!Q9</f>
        <v>2179</v>
      </c>
      <c r="P68" s="176">
        <f t="shared" si="83"/>
        <v>2.0712927756653992</v>
      </c>
      <c r="Q68" s="155">
        <f>'AMA_UBS V Medeiros'!S9</f>
        <v>2138</v>
      </c>
      <c r="R68" s="176">
        <f t="shared" si="84"/>
        <v>2.0323193916349811</v>
      </c>
      <c r="S68" s="155">
        <f>'AMA_UBS V Medeiros'!W9</f>
        <v>2460</v>
      </c>
      <c r="T68" s="70">
        <f t="shared" si="87"/>
        <v>2.338403041825095</v>
      </c>
      <c r="U68" s="155">
        <f>'AMA_UBS V Medeiros'!Y9</f>
        <v>2018</v>
      </c>
      <c r="V68" s="70">
        <f t="shared" si="88"/>
        <v>1.9182509505703422</v>
      </c>
      <c r="W68" s="155">
        <f>'AMA_UBS V Medeiros'!AA9</f>
        <v>1902</v>
      </c>
      <c r="X68" s="70">
        <f t="shared" si="89"/>
        <v>1.8079847908745248</v>
      </c>
      <c r="Y68" s="1049"/>
      <c r="Z68" s="1049"/>
      <c r="AA68" s="155">
        <f>SUM(G68,I68,K68,M68,O68,Q68)</f>
        <v>14727</v>
      </c>
    </row>
    <row r="69" spans="1:27" outlineLevel="1" x14ac:dyDescent="0.25">
      <c r="A69" s="353" t="s">
        <v>11</v>
      </c>
      <c r="B69" s="238">
        <f>'AMA_UBS V Medeiros'!B10</f>
        <v>526</v>
      </c>
      <c r="C69" s="238">
        <f>'AMA_UBS V Medeiros'!C10</f>
        <v>789</v>
      </c>
      <c r="D69" s="238">
        <f>'AMA_UBS V Medeiros'!D10</f>
        <v>1.5</v>
      </c>
      <c r="E69" s="238">
        <f>'AMA_UBS V Medeiros'!E10</f>
        <v>1237</v>
      </c>
      <c r="F69" s="238">
        <f>'AMA_UBS V Medeiros'!F10</f>
        <v>2.3517110266159698</v>
      </c>
      <c r="G69" s="155">
        <f>'AMA_UBS V Medeiros'!G10</f>
        <v>1588</v>
      </c>
      <c r="H69" s="176">
        <f t="shared" si="80"/>
        <v>3.0190114068441063</v>
      </c>
      <c r="I69" s="155">
        <f>'AMA_UBS V Medeiros'!I10</f>
        <v>1435</v>
      </c>
      <c r="J69" s="176">
        <f t="shared" si="81"/>
        <v>2.7281368821292777</v>
      </c>
      <c r="K69" s="155">
        <f>'AMA_UBS V Medeiros'!K10</f>
        <v>1422</v>
      </c>
      <c r="L69" s="176">
        <f t="shared" si="82"/>
        <v>2.7034220532319391</v>
      </c>
      <c r="M69" s="155">
        <f>'AMA_UBS V Medeiros'!O10</f>
        <v>1534</v>
      </c>
      <c r="N69" s="176">
        <f t="shared" si="82"/>
        <v>2.9163498098859315</v>
      </c>
      <c r="O69" s="155">
        <f>'AMA_UBS V Medeiros'!Q10</f>
        <v>1029</v>
      </c>
      <c r="P69" s="176">
        <f t="shared" si="83"/>
        <v>1.956273764258555</v>
      </c>
      <c r="Q69" s="155">
        <f>'AMA_UBS V Medeiros'!S10</f>
        <v>1251</v>
      </c>
      <c r="R69" s="176">
        <f t="shared" si="84"/>
        <v>2.3783269961977185</v>
      </c>
      <c r="S69" s="155">
        <f>'AMA_UBS V Medeiros'!W10</f>
        <v>1260</v>
      </c>
      <c r="T69" s="70">
        <f t="shared" si="87"/>
        <v>2.3954372623574143</v>
      </c>
      <c r="U69" s="155">
        <f>'AMA_UBS V Medeiros'!Y10</f>
        <v>1154</v>
      </c>
      <c r="V69" s="70">
        <f t="shared" si="88"/>
        <v>2.1939163498098861</v>
      </c>
      <c r="W69" s="155">
        <f>'AMA_UBS V Medeiros'!AA10</f>
        <v>1063</v>
      </c>
      <c r="X69" s="70">
        <f t="shared" si="89"/>
        <v>2.0209125475285172</v>
      </c>
      <c r="Y69" s="1049"/>
      <c r="Z69" s="1049"/>
      <c r="AA69" s="155">
        <f>SUM(G69,I69,K69,M69,O69,Q69)</f>
        <v>8259</v>
      </c>
    </row>
    <row r="70" spans="1:27" outlineLevel="1" x14ac:dyDescent="0.25">
      <c r="A70" s="353" t="s">
        <v>12</v>
      </c>
      <c r="B70" s="238">
        <f>'AMA_UBS V Medeiros'!B11</f>
        <v>250</v>
      </c>
      <c r="C70" s="238">
        <f>'AMA_UBS V Medeiros'!C11</f>
        <v>443</v>
      </c>
      <c r="D70" s="238">
        <f>'AMA_UBS V Medeiros'!D11</f>
        <v>1.772</v>
      </c>
      <c r="E70" s="238">
        <f>'AMA_UBS V Medeiros'!E11</f>
        <v>364</v>
      </c>
      <c r="F70" s="238">
        <f>'AMA_UBS V Medeiros'!F11</f>
        <v>1.456</v>
      </c>
      <c r="G70" s="155">
        <f>'AMA_UBS V Medeiros'!G11</f>
        <v>438</v>
      </c>
      <c r="H70" s="176">
        <f t="shared" si="80"/>
        <v>1.752</v>
      </c>
      <c r="I70" s="155">
        <f>'AMA_UBS V Medeiros'!I11</f>
        <v>353</v>
      </c>
      <c r="J70" s="176">
        <f t="shared" si="81"/>
        <v>1.4119999999999999</v>
      </c>
      <c r="K70" s="155">
        <f>'AMA_UBS V Medeiros'!K11</f>
        <v>438</v>
      </c>
      <c r="L70" s="176">
        <f t="shared" si="82"/>
        <v>1.752</v>
      </c>
      <c r="M70" s="155">
        <f>'AMA_UBS V Medeiros'!O11</f>
        <v>393</v>
      </c>
      <c r="N70" s="176">
        <f t="shared" si="82"/>
        <v>1.5720000000000001</v>
      </c>
      <c r="O70" s="155">
        <f>'AMA_UBS V Medeiros'!Q11</f>
        <v>329</v>
      </c>
      <c r="P70" s="176">
        <f t="shared" si="83"/>
        <v>1.3160000000000001</v>
      </c>
      <c r="Q70" s="155">
        <f>'AMA_UBS V Medeiros'!S11</f>
        <v>448</v>
      </c>
      <c r="R70" s="176">
        <f t="shared" si="84"/>
        <v>1.792</v>
      </c>
      <c r="S70" s="155">
        <f>'AMA_UBS V Medeiros'!W11</f>
        <v>81</v>
      </c>
      <c r="T70" s="70">
        <f t="shared" si="87"/>
        <v>0.32400000000000001</v>
      </c>
      <c r="U70" s="155">
        <f>'AMA_UBS V Medeiros'!Y11</f>
        <v>255</v>
      </c>
      <c r="V70" s="70">
        <f t="shared" si="88"/>
        <v>1.02</v>
      </c>
      <c r="W70" s="155">
        <f>'AMA_UBS V Medeiros'!AA11</f>
        <v>333</v>
      </c>
      <c r="X70" s="70">
        <f t="shared" si="89"/>
        <v>1.3320000000000001</v>
      </c>
      <c r="Y70" s="1049"/>
      <c r="Z70" s="1049"/>
      <c r="AA70" s="155">
        <f>SUM(G70,I70,K70,M70,O70,Q70)</f>
        <v>2399</v>
      </c>
    </row>
    <row r="71" spans="1:27" ht="15.75" outlineLevel="1" thickBot="1" x14ac:dyDescent="0.3">
      <c r="A71" s="1240" t="s">
        <v>13</v>
      </c>
      <c r="B71" s="1158">
        <f>'AMA_UBS V Medeiros'!B12</f>
        <v>789</v>
      </c>
      <c r="C71" s="1158">
        <f>'AMA_UBS V Medeiros'!C12</f>
        <v>434</v>
      </c>
      <c r="D71" s="1158">
        <f>'AMA_UBS V Medeiros'!D12</f>
        <v>0.55006337135614702</v>
      </c>
      <c r="E71" s="1158">
        <f>'AMA_UBS V Medeiros'!E12</f>
        <v>307</v>
      </c>
      <c r="F71" s="1158">
        <f>'AMA_UBS V Medeiros'!F12</f>
        <v>0.38910012674271227</v>
      </c>
      <c r="G71" s="1159">
        <f>'AMA_UBS V Medeiros'!G12</f>
        <v>754</v>
      </c>
      <c r="H71" s="1150">
        <f t="shared" si="80"/>
        <v>0.95564005069708491</v>
      </c>
      <c r="I71" s="1159">
        <f>'AMA_UBS V Medeiros'!I12</f>
        <v>563</v>
      </c>
      <c r="J71" s="1150">
        <f t="shared" si="81"/>
        <v>0.71356147021546257</v>
      </c>
      <c r="K71" s="1159">
        <f>'AMA_UBS V Medeiros'!K12</f>
        <v>701</v>
      </c>
      <c r="L71" s="1150">
        <f t="shared" si="82"/>
        <v>0.88846641318124209</v>
      </c>
      <c r="M71" s="1159">
        <f>'AMA_UBS V Medeiros'!O12</f>
        <v>545</v>
      </c>
      <c r="N71" s="1150">
        <f t="shared" si="82"/>
        <v>0.69074778200253484</v>
      </c>
      <c r="O71" s="1159">
        <f>'AMA_UBS V Medeiros'!Q12</f>
        <v>487</v>
      </c>
      <c r="P71" s="1150">
        <f t="shared" si="83"/>
        <v>0.61723700887198985</v>
      </c>
      <c r="Q71" s="1159">
        <f>'AMA_UBS V Medeiros'!S12</f>
        <v>588</v>
      </c>
      <c r="R71" s="1150">
        <f t="shared" si="84"/>
        <v>0.74524714828897343</v>
      </c>
      <c r="S71" s="1159">
        <f>'AMA_UBS V Medeiros'!W12</f>
        <v>525</v>
      </c>
      <c r="T71" s="1052">
        <f t="shared" si="87"/>
        <v>0.66539923954372626</v>
      </c>
      <c r="U71" s="1159">
        <f>'AMA_UBS V Medeiros'!Y12</f>
        <v>521</v>
      </c>
      <c r="V71" s="1052">
        <f t="shared" si="88"/>
        <v>0.66032953105196446</v>
      </c>
      <c r="W71" s="1159">
        <f>'AMA_UBS V Medeiros'!AA12</f>
        <v>314</v>
      </c>
      <c r="X71" s="1052">
        <f t="shared" si="89"/>
        <v>0.39797211660329529</v>
      </c>
      <c r="Y71" s="1387"/>
      <c r="Z71" s="1387"/>
      <c r="AA71" s="1159">
        <f>SUM(G71,I71,K71,M71,O71,Q71)</f>
        <v>3638</v>
      </c>
    </row>
    <row r="72" spans="1:27" ht="15.75" outlineLevel="1" thickBot="1" x14ac:dyDescent="0.3">
      <c r="A72" s="1270" t="s">
        <v>7</v>
      </c>
      <c r="B72" s="1149">
        <f>SUM(B66:B71)</f>
        <v>4905</v>
      </c>
      <c r="C72" s="1149">
        <f t="shared" ref="C72:F72" si="90">SUM(C66:C71)</f>
        <v>6447</v>
      </c>
      <c r="D72" s="1149">
        <f t="shared" si="90"/>
        <v>8.2879630069281003</v>
      </c>
      <c r="E72" s="1149">
        <f t="shared" si="90"/>
        <v>4969</v>
      </c>
      <c r="F72" s="1149">
        <f t="shared" si="90"/>
        <v>7.2955602402366049</v>
      </c>
      <c r="G72" s="753">
        <f>SUM(G66:G71)</f>
        <v>8019</v>
      </c>
      <c r="H72" s="362">
        <f t="shared" si="80"/>
        <v>1.6348623853211008</v>
      </c>
      <c r="I72" s="753">
        <f>SUM(I66:I71)</f>
        <v>6863</v>
      </c>
      <c r="J72" s="362">
        <f t="shared" si="81"/>
        <v>1.399184505606524</v>
      </c>
      <c r="K72" s="753">
        <f>SUM(K66:K71)</f>
        <v>7259</v>
      </c>
      <c r="L72" s="362">
        <f t="shared" si="82"/>
        <v>1.4799184505606524</v>
      </c>
      <c r="M72" s="753">
        <f>SUM(M66:M71)</f>
        <v>7001</v>
      </c>
      <c r="N72" s="362">
        <f t="shared" si="82"/>
        <v>1.4273190621814476</v>
      </c>
      <c r="O72" s="753">
        <f t="shared" ref="O72" si="91">SUM(O66:O71)</f>
        <v>6185</v>
      </c>
      <c r="P72" s="362">
        <f t="shared" si="83"/>
        <v>1.2609582059123343</v>
      </c>
      <c r="Q72" s="753">
        <f t="shared" ref="Q72" si="92">SUM(Q66:Q71)</f>
        <v>7090</v>
      </c>
      <c r="R72" s="362">
        <f t="shared" si="84"/>
        <v>1.4454638124362895</v>
      </c>
      <c r="S72" s="753">
        <f t="shared" ref="S72" si="93">SUM(S66:S71)</f>
        <v>6613</v>
      </c>
      <c r="T72" s="1084">
        <f t="shared" si="87"/>
        <v>1.3482161060142712</v>
      </c>
      <c r="U72" s="753">
        <f t="shared" ref="U72" si="94">SUM(U66:U71)</f>
        <v>5904</v>
      </c>
      <c r="V72" s="1084">
        <f t="shared" si="88"/>
        <v>1.2036697247706423</v>
      </c>
      <c r="W72" s="753">
        <f t="shared" ref="W72" si="95">SUM(W66:W71)</f>
        <v>5105</v>
      </c>
      <c r="X72" s="1084">
        <f t="shared" si="89"/>
        <v>1.0407747196738022</v>
      </c>
      <c r="Y72" s="1483"/>
      <c r="Z72" s="1483"/>
      <c r="AA72" s="1157">
        <f>SUM(G72,I72,K72,M72,O72,Q72)</f>
        <v>42417</v>
      </c>
    </row>
    <row r="74" spans="1:27" ht="16.5" thickBot="1" x14ac:dyDescent="0.3">
      <c r="A74" s="1470" t="s">
        <v>554</v>
      </c>
      <c r="B74" s="1470"/>
      <c r="C74" s="1492"/>
      <c r="D74" s="1492"/>
      <c r="E74" s="1492"/>
      <c r="F74" s="1492"/>
      <c r="G74" s="1470"/>
      <c r="H74" s="1470"/>
      <c r="I74" s="1470"/>
      <c r="J74" s="1470"/>
      <c r="K74" s="1470"/>
      <c r="L74" s="1470"/>
      <c r="M74" s="1470"/>
      <c r="N74" s="1470"/>
      <c r="O74" s="1470"/>
      <c r="P74" s="1470"/>
      <c r="Q74" s="1470"/>
      <c r="R74" s="1470"/>
      <c r="S74" s="1471"/>
      <c r="T74" s="1471"/>
      <c r="U74" s="1472"/>
      <c r="V74" s="1472"/>
      <c r="W74" s="1471"/>
      <c r="X74" s="1471"/>
      <c r="Y74" s="1485"/>
      <c r="Z74" s="1485"/>
      <c r="AA74" s="1470"/>
    </row>
    <row r="75" spans="1:27" ht="24.75" outlineLevel="1" thickBot="1" x14ac:dyDescent="0.3">
      <c r="A75" s="352" t="s">
        <v>14</v>
      </c>
      <c r="B75" s="233" t="s">
        <v>15</v>
      </c>
      <c r="C75" s="1121" t="s">
        <v>544</v>
      </c>
      <c r="D75" s="15" t="s">
        <v>1</v>
      </c>
      <c r="E75" s="1121" t="s">
        <v>545</v>
      </c>
      <c r="F75" s="15" t="s">
        <v>1</v>
      </c>
      <c r="G75" s="346" t="str">
        <f>'Pque N Mundo I'!G6</f>
        <v>MAR_17</v>
      </c>
      <c r="H75" s="347" t="str">
        <f>'Pque N Mundo I'!H6</f>
        <v>%</v>
      </c>
      <c r="I75" s="346" t="str">
        <f>'Pque N Mundo I'!I6</f>
        <v>ABR_17</v>
      </c>
      <c r="J75" s="347" t="str">
        <f>'Pque N Mundo I'!J6</f>
        <v>%</v>
      </c>
      <c r="K75" s="346" t="str">
        <f>'Pque N Mundo I'!K6</f>
        <v>MAI_17</v>
      </c>
      <c r="L75" s="347" t="str">
        <f>'Pque N Mundo I'!L6</f>
        <v>%</v>
      </c>
      <c r="M75" s="346" t="str">
        <f>'Pque N Mundo I'!O6</f>
        <v>JUN_17</v>
      </c>
      <c r="N75" s="347" t="str">
        <f>'Pque N Mundo I'!P6</f>
        <v>%</v>
      </c>
      <c r="O75" s="348" t="str">
        <f>'Pque N Mundo I'!Q6</f>
        <v>JUL_17</v>
      </c>
      <c r="P75" s="349" t="str">
        <f>'Pque N Mundo I'!R6</f>
        <v>%</v>
      </c>
      <c r="Q75" s="348" t="str">
        <f>'Pque N Mundo I'!S6</f>
        <v>AGO_17</v>
      </c>
      <c r="R75" s="349" t="str">
        <f>'Pque N Mundo I'!T6</f>
        <v>%</v>
      </c>
      <c r="S75" s="14" t="s">
        <v>533</v>
      </c>
      <c r="T75" s="15" t="s">
        <v>1</v>
      </c>
      <c r="U75" s="14" t="s">
        <v>534</v>
      </c>
      <c r="V75" s="15" t="s">
        <v>1</v>
      </c>
      <c r="W75" s="14" t="s">
        <v>535</v>
      </c>
      <c r="X75" s="15" t="s">
        <v>1</v>
      </c>
      <c r="Y75" s="1482"/>
      <c r="Z75" s="1482"/>
      <c r="AA75" s="147" t="s">
        <v>6</v>
      </c>
    </row>
    <row r="76" spans="1:27" ht="15.75" outlineLevel="1" thickTop="1" x14ac:dyDescent="0.25">
      <c r="A76" s="353" t="s">
        <v>409</v>
      </c>
      <c r="B76" s="235">
        <f>'UBS Izolina Mazzei'!B7</f>
        <v>528</v>
      </c>
      <c r="C76" s="235">
        <f>'UBS Izolina Mazzei'!C7</f>
        <v>992</v>
      </c>
      <c r="D76" s="235">
        <f>'UBS Izolina Mazzei'!D7</f>
        <v>1.8787878787878789</v>
      </c>
      <c r="E76" s="235">
        <f>'UBS Izolina Mazzei'!E7</f>
        <v>233</v>
      </c>
      <c r="F76" s="235">
        <f>'UBS Izolina Mazzei'!F7</f>
        <v>0.44128787878787878</v>
      </c>
      <c r="G76" s="152">
        <f>'UBS Izolina Mazzei'!G7</f>
        <v>600</v>
      </c>
      <c r="H76" s="174">
        <f t="shared" ref="H76:H81" si="96">G76/$B76</f>
        <v>1.1363636363636365</v>
      </c>
      <c r="I76" s="152">
        <f>'UBS Izolina Mazzei'!I7</f>
        <v>628</v>
      </c>
      <c r="J76" s="174">
        <f t="shared" ref="J76:J81" si="97">I76/$B76</f>
        <v>1.1893939393939394</v>
      </c>
      <c r="K76" s="152">
        <f>'UBS Izolina Mazzei'!K7</f>
        <v>961</v>
      </c>
      <c r="L76" s="174">
        <f t="shared" ref="L76:L81" si="98">K76/$B76</f>
        <v>1.8200757575757576</v>
      </c>
      <c r="M76" s="152">
        <f>'UBS Izolina Mazzei'!O7</f>
        <v>787</v>
      </c>
      <c r="N76" s="174">
        <f t="shared" ref="N76:N81" si="99">M76/$B76</f>
        <v>1.490530303030303</v>
      </c>
      <c r="O76" s="152">
        <f>'UBS Izolina Mazzei'!Q7</f>
        <v>408</v>
      </c>
      <c r="P76" s="174">
        <f t="shared" ref="P76:P81" si="100">O76/$B76</f>
        <v>0.77272727272727271</v>
      </c>
      <c r="Q76" s="152">
        <f>'UBS Izolina Mazzei'!S7</f>
        <v>939</v>
      </c>
      <c r="R76" s="174">
        <f t="shared" ref="R76:R81" si="101">Q76/$B76</f>
        <v>1.7784090909090908</v>
      </c>
      <c r="S76" s="152">
        <f>'UBS Izolina Mazzei'!W7</f>
        <v>702</v>
      </c>
      <c r="T76" s="70">
        <f t="shared" ref="T76" si="102">S76/$B76</f>
        <v>1.3295454545454546</v>
      </c>
      <c r="U76" s="152">
        <f>'UBS Izolina Mazzei'!Y7</f>
        <v>761</v>
      </c>
      <c r="V76" s="70">
        <f t="shared" ref="V76:X76" si="103">U76/$B76</f>
        <v>1.4412878787878789</v>
      </c>
      <c r="W76" s="152">
        <f>'UBS Izolina Mazzei'!AA7</f>
        <v>719</v>
      </c>
      <c r="X76" s="70">
        <f t="shared" si="103"/>
        <v>1.3617424242424243</v>
      </c>
      <c r="Y76" s="1049"/>
      <c r="Z76" s="1049"/>
      <c r="AA76" s="152">
        <f>SUM(G76,I76,K76,M76,O76,Q76)</f>
        <v>4323</v>
      </c>
    </row>
    <row r="77" spans="1:27" outlineLevel="1" x14ac:dyDescent="0.25">
      <c r="A77" s="353" t="s">
        <v>9</v>
      </c>
      <c r="B77" s="238">
        <f>'UBS Izolina Mazzei'!B8</f>
        <v>1408</v>
      </c>
      <c r="C77" s="238">
        <f>'UBS Izolina Mazzei'!C8</f>
        <v>3647</v>
      </c>
      <c r="D77" s="238">
        <f>'UBS Izolina Mazzei'!D8</f>
        <v>2.5901988636363638</v>
      </c>
      <c r="E77" s="238">
        <f>'UBS Izolina Mazzei'!E8</f>
        <v>267</v>
      </c>
      <c r="F77" s="238">
        <f>'UBS Izolina Mazzei'!F8</f>
        <v>0.18963068181818182</v>
      </c>
      <c r="G77" s="155">
        <f>'UBS Izolina Mazzei'!G8</f>
        <v>2268</v>
      </c>
      <c r="H77" s="176">
        <f t="shared" si="96"/>
        <v>1.6107954545454546</v>
      </c>
      <c r="I77" s="155">
        <f>'UBS Izolina Mazzei'!I8</f>
        <v>2622</v>
      </c>
      <c r="J77" s="176">
        <f t="shared" si="97"/>
        <v>1.8622159090909092</v>
      </c>
      <c r="K77" s="155">
        <f>'UBS Izolina Mazzei'!K8</f>
        <v>4180</v>
      </c>
      <c r="L77" s="176">
        <f t="shared" si="98"/>
        <v>2.96875</v>
      </c>
      <c r="M77" s="155">
        <f>'UBS Izolina Mazzei'!O8</f>
        <v>2714</v>
      </c>
      <c r="N77" s="176">
        <f t="shared" si="99"/>
        <v>1.9275568181818181</v>
      </c>
      <c r="O77" s="155">
        <f>'UBS Izolina Mazzei'!Q8</f>
        <v>782</v>
      </c>
      <c r="P77" s="176">
        <f t="shared" si="100"/>
        <v>0.55539772727272729</v>
      </c>
      <c r="Q77" s="155">
        <f>'UBS Izolina Mazzei'!S8</f>
        <v>3555</v>
      </c>
      <c r="R77" s="176">
        <f t="shared" si="101"/>
        <v>2.5248579545454546</v>
      </c>
      <c r="S77" s="155">
        <f>'UBS Izolina Mazzei'!W8</f>
        <v>2354</v>
      </c>
      <c r="T77" s="70">
        <f t="shared" ref="T77:T84" si="104">S77/$B77</f>
        <v>1.671875</v>
      </c>
      <c r="U77" s="155">
        <f>'UBS Izolina Mazzei'!Y8</f>
        <v>2707</v>
      </c>
      <c r="V77" s="70">
        <f t="shared" ref="V77:V84" si="105">U77/$B77</f>
        <v>1.9225852272727273</v>
      </c>
      <c r="W77" s="155">
        <f>'UBS Izolina Mazzei'!AA8</f>
        <v>2935</v>
      </c>
      <c r="X77" s="70">
        <f t="shared" ref="X77:X84" si="106">W77/$B77</f>
        <v>2.0845170454545454</v>
      </c>
      <c r="Y77" s="1049"/>
      <c r="Z77" s="1049"/>
      <c r="AA77" s="155">
        <f>SUM(G77,I77,K77,M77,O77,Q77)</f>
        <v>16121</v>
      </c>
    </row>
    <row r="78" spans="1:27" outlineLevel="1" x14ac:dyDescent="0.25">
      <c r="A78" s="353" t="s">
        <v>10</v>
      </c>
      <c r="B78" s="238">
        <f>'UBS Izolina Mazzei'!B9</f>
        <v>789</v>
      </c>
      <c r="C78" s="238">
        <f>'UBS Izolina Mazzei'!C9</f>
        <v>519</v>
      </c>
      <c r="D78" s="238">
        <f>'UBS Izolina Mazzei'!D9</f>
        <v>0.65779467680608361</v>
      </c>
      <c r="E78" s="238">
        <f>'UBS Izolina Mazzei'!E9</f>
        <v>623</v>
      </c>
      <c r="F78" s="238">
        <f>'UBS Izolina Mazzei'!F9</f>
        <v>0.78960709759188852</v>
      </c>
      <c r="G78" s="155">
        <f>'UBS Izolina Mazzei'!G9</f>
        <v>919</v>
      </c>
      <c r="H78" s="176">
        <f t="shared" si="96"/>
        <v>1.164765525982256</v>
      </c>
      <c r="I78" s="155">
        <f>'UBS Izolina Mazzei'!I9</f>
        <v>796</v>
      </c>
      <c r="J78" s="176">
        <f t="shared" si="97"/>
        <v>1.0088719898605829</v>
      </c>
      <c r="K78" s="155">
        <f>'UBS Izolina Mazzei'!K9</f>
        <v>1016</v>
      </c>
      <c r="L78" s="176">
        <f t="shared" si="98"/>
        <v>1.2877059569074778</v>
      </c>
      <c r="M78" s="155">
        <f>'UBS Izolina Mazzei'!O9</f>
        <v>918</v>
      </c>
      <c r="N78" s="176">
        <f t="shared" si="99"/>
        <v>1.1634980988593155</v>
      </c>
      <c r="O78" s="155">
        <f>'UBS Izolina Mazzei'!Q9</f>
        <v>858</v>
      </c>
      <c r="P78" s="176">
        <f t="shared" si="100"/>
        <v>1.0874524714828897</v>
      </c>
      <c r="Q78" s="155">
        <f>'UBS Izolina Mazzei'!S9</f>
        <v>1142</v>
      </c>
      <c r="R78" s="176">
        <f t="shared" si="101"/>
        <v>1.4474017743979721</v>
      </c>
      <c r="S78" s="155">
        <f>'UBS Izolina Mazzei'!W9</f>
        <v>1033</v>
      </c>
      <c r="T78" s="70">
        <f t="shared" si="104"/>
        <v>1.3092522179974651</v>
      </c>
      <c r="U78" s="155">
        <f>'UBS Izolina Mazzei'!Y9</f>
        <v>958</v>
      </c>
      <c r="V78" s="70">
        <f t="shared" si="105"/>
        <v>1.2141951837769329</v>
      </c>
      <c r="W78" s="155">
        <f>'UBS Izolina Mazzei'!AA9</f>
        <v>837</v>
      </c>
      <c r="X78" s="70">
        <f t="shared" si="106"/>
        <v>1.0608365019011408</v>
      </c>
      <c r="Y78" s="1049"/>
      <c r="Z78" s="1049"/>
      <c r="AA78" s="155">
        <f>SUM(G78,I78,K78,M78,O78,Q78)</f>
        <v>5649</v>
      </c>
    </row>
    <row r="79" spans="1:27" outlineLevel="1" x14ac:dyDescent="0.25">
      <c r="A79" s="353" t="s">
        <v>42</v>
      </c>
      <c r="B79" s="238">
        <f>'UBS Izolina Mazzei'!B10</f>
        <v>526</v>
      </c>
      <c r="C79" s="238">
        <f>'UBS Izolina Mazzei'!C10</f>
        <v>281</v>
      </c>
      <c r="D79" s="238">
        <f>'UBS Izolina Mazzei'!D10</f>
        <v>0.53422053231939159</v>
      </c>
      <c r="E79" s="238">
        <f>'UBS Izolina Mazzei'!E10</f>
        <v>429</v>
      </c>
      <c r="F79" s="238">
        <f>'UBS Izolina Mazzei'!F10</f>
        <v>0.81558935361216733</v>
      </c>
      <c r="G79" s="155">
        <f>'UBS Izolina Mazzei'!G10</f>
        <v>559</v>
      </c>
      <c r="H79" s="176">
        <f t="shared" si="96"/>
        <v>1.0627376425855513</v>
      </c>
      <c r="I79" s="155">
        <f>'UBS Izolina Mazzei'!I10</f>
        <v>429</v>
      </c>
      <c r="J79" s="176">
        <f t="shared" si="97"/>
        <v>0.81558935361216733</v>
      </c>
      <c r="K79" s="155">
        <f>'UBS Izolina Mazzei'!K10</f>
        <v>543</v>
      </c>
      <c r="L79" s="176">
        <f t="shared" si="98"/>
        <v>1.0323193916349811</v>
      </c>
      <c r="M79" s="155">
        <f>'UBS Izolina Mazzei'!O10</f>
        <v>488</v>
      </c>
      <c r="N79" s="176">
        <f t="shared" si="99"/>
        <v>0.92775665399239549</v>
      </c>
      <c r="O79" s="155">
        <f>'UBS Izolina Mazzei'!Q10</f>
        <v>188</v>
      </c>
      <c r="P79" s="176">
        <f t="shared" si="100"/>
        <v>0.35741444866920152</v>
      </c>
      <c r="Q79" s="155">
        <f>'UBS Izolina Mazzei'!S10</f>
        <v>486</v>
      </c>
      <c r="R79" s="176">
        <f t="shared" si="101"/>
        <v>0.92395437262357416</v>
      </c>
      <c r="S79" s="155">
        <f>'UBS Izolina Mazzei'!W10</f>
        <v>420</v>
      </c>
      <c r="T79" s="70">
        <f t="shared" si="104"/>
        <v>0.79847908745247154</v>
      </c>
      <c r="U79" s="155">
        <f>'UBS Izolina Mazzei'!Y10</f>
        <v>499</v>
      </c>
      <c r="V79" s="70">
        <f t="shared" si="105"/>
        <v>0.9486692015209125</v>
      </c>
      <c r="W79" s="155">
        <f>'UBS Izolina Mazzei'!AA10</f>
        <v>428</v>
      </c>
      <c r="X79" s="70">
        <f t="shared" si="106"/>
        <v>0.81368821292775662</v>
      </c>
      <c r="Y79" s="1049"/>
      <c r="Z79" s="1049"/>
      <c r="AA79" s="155">
        <f>SUM(G79,I79,K79,M79,O79,Q79)</f>
        <v>2693</v>
      </c>
    </row>
    <row r="80" spans="1:27" outlineLevel="1" x14ac:dyDescent="0.25">
      <c r="A80" s="1244" t="s">
        <v>194</v>
      </c>
      <c r="B80" s="260">
        <f>'UBS Izolina Mazzei'!B11</f>
        <v>140</v>
      </c>
      <c r="C80" s="260">
        <f>'UBS Izolina Mazzei'!C11</f>
        <v>154</v>
      </c>
      <c r="D80" s="260">
        <f>'UBS Izolina Mazzei'!D11</f>
        <v>1.1000000000000001</v>
      </c>
      <c r="E80" s="260">
        <f>'UBS Izolina Mazzei'!E11</f>
        <v>102</v>
      </c>
      <c r="F80" s="260">
        <f>'UBS Izolina Mazzei'!F11</f>
        <v>0.72857142857142854</v>
      </c>
      <c r="G80" s="172">
        <f>'UBS Izolina Mazzei'!G11</f>
        <v>149</v>
      </c>
      <c r="H80" s="261">
        <f t="shared" si="96"/>
        <v>1.0642857142857143</v>
      </c>
      <c r="I80" s="172">
        <f>'UBS Izolina Mazzei'!I11</f>
        <v>100</v>
      </c>
      <c r="J80" s="261">
        <f t="shared" si="97"/>
        <v>0.7142857142857143</v>
      </c>
      <c r="K80" s="172">
        <f>'UBS Izolina Mazzei'!K11</f>
        <v>134</v>
      </c>
      <c r="L80" s="261">
        <f t="shared" si="98"/>
        <v>0.95714285714285718</v>
      </c>
      <c r="M80" s="172">
        <f>'UBS Izolina Mazzei'!O11</f>
        <v>120</v>
      </c>
      <c r="N80" s="261">
        <f t="shared" si="99"/>
        <v>0.8571428571428571</v>
      </c>
      <c r="O80" s="172">
        <f>'UBS Izolina Mazzei'!Q11</f>
        <v>0</v>
      </c>
      <c r="P80" s="261">
        <f t="shared" si="100"/>
        <v>0</v>
      </c>
      <c r="Q80" s="172">
        <f>'UBS Izolina Mazzei'!S11</f>
        <v>142</v>
      </c>
      <c r="R80" s="261">
        <f t="shared" si="101"/>
        <v>1.0142857142857142</v>
      </c>
      <c r="S80" s="172">
        <f>'UBS Izolina Mazzei'!W11</f>
        <v>132</v>
      </c>
      <c r="T80" s="70">
        <f t="shared" si="104"/>
        <v>0.94285714285714284</v>
      </c>
      <c r="U80" s="172">
        <f>'UBS Izolina Mazzei'!Y11</f>
        <v>80</v>
      </c>
      <c r="V80" s="70">
        <f t="shared" si="105"/>
        <v>0.5714285714285714</v>
      </c>
      <c r="W80" s="172">
        <f>'UBS Izolina Mazzei'!AA11</f>
        <v>87</v>
      </c>
      <c r="X80" s="70">
        <f t="shared" si="106"/>
        <v>0.62142857142857144</v>
      </c>
      <c r="Y80" s="1387"/>
      <c r="Z80" s="1387"/>
      <c r="AA80" s="172">
        <f>SUM(G80,I80,K80,M80,O80,Q80)</f>
        <v>645</v>
      </c>
    </row>
    <row r="81" spans="1:27" outlineLevel="1" x14ac:dyDescent="0.25">
      <c r="A81" s="1245" t="s">
        <v>13</v>
      </c>
      <c r="B81" s="930">
        <f>'UBS Izolina Mazzei'!B12</f>
        <v>526</v>
      </c>
      <c r="C81" s="930">
        <f>'UBS Izolina Mazzei'!C12</f>
        <v>438</v>
      </c>
      <c r="D81" s="930">
        <f>'UBS Izolina Mazzei'!D12</f>
        <v>0.83269961977186313</v>
      </c>
      <c r="E81" s="930">
        <f>'UBS Izolina Mazzei'!E12</f>
        <v>459</v>
      </c>
      <c r="F81" s="930">
        <f>'UBS Izolina Mazzei'!F12</f>
        <v>0.87262357414448666</v>
      </c>
      <c r="G81" s="990">
        <f>'UBS Izolina Mazzei'!G12</f>
        <v>577</v>
      </c>
      <c r="H81" s="989">
        <f t="shared" si="96"/>
        <v>1.0969581749049431</v>
      </c>
      <c r="I81" s="990">
        <f>'UBS Izolina Mazzei'!I12</f>
        <v>438</v>
      </c>
      <c r="J81" s="989">
        <f t="shared" si="97"/>
        <v>0.83269961977186313</v>
      </c>
      <c r="K81" s="990">
        <f>'UBS Izolina Mazzei'!K12</f>
        <v>570</v>
      </c>
      <c r="L81" s="989">
        <f t="shared" si="98"/>
        <v>1.0836501901140685</v>
      </c>
      <c r="M81" s="990">
        <f>'UBS Izolina Mazzei'!O12</f>
        <v>489</v>
      </c>
      <c r="N81" s="989">
        <f t="shared" si="99"/>
        <v>0.92965779467680609</v>
      </c>
      <c r="O81" s="990">
        <f>'UBS Izolina Mazzei'!Q12</f>
        <v>503</v>
      </c>
      <c r="P81" s="989">
        <f t="shared" si="100"/>
        <v>0.95627376425855515</v>
      </c>
      <c r="Q81" s="990">
        <f>'UBS Izolina Mazzei'!S12</f>
        <v>662</v>
      </c>
      <c r="R81" s="989">
        <f t="shared" si="101"/>
        <v>1.2585551330798479</v>
      </c>
      <c r="S81" s="990">
        <f>'UBS Izolina Mazzei'!W12</f>
        <v>290</v>
      </c>
      <c r="T81" s="70">
        <f t="shared" si="104"/>
        <v>0.5513307984790875</v>
      </c>
      <c r="U81" s="990">
        <f>'UBS Izolina Mazzei'!Y12</f>
        <v>432</v>
      </c>
      <c r="V81" s="70">
        <f t="shared" si="105"/>
        <v>0.82129277566539927</v>
      </c>
      <c r="W81" s="990">
        <f>'UBS Izolina Mazzei'!AA12</f>
        <v>438</v>
      </c>
      <c r="X81" s="70">
        <f t="shared" si="106"/>
        <v>0.83269961977186313</v>
      </c>
      <c r="Y81" s="1484"/>
      <c r="Z81" s="1484"/>
      <c r="AA81" s="295">
        <f>SUM(G81,I81,K81,M81,O81,Q81)</f>
        <v>3239</v>
      </c>
    </row>
    <row r="82" spans="1:27" outlineLevel="1" x14ac:dyDescent="0.25">
      <c r="A82" s="1246" t="str">
        <f>'UBS Izolina Mazzei'!A13</f>
        <v>Pneumologista (12hrs)</v>
      </c>
      <c r="B82" s="992">
        <f>'UBS Izolina Mazzei'!B13</f>
        <v>132</v>
      </c>
      <c r="C82" s="992">
        <f>'UBS Izolina Mazzei'!C13</f>
        <v>162</v>
      </c>
      <c r="D82" s="992">
        <f>'UBS Izolina Mazzei'!D13</f>
        <v>1.2272727272727273</v>
      </c>
      <c r="E82" s="992">
        <f>'UBS Izolina Mazzei'!E13</f>
        <v>96</v>
      </c>
      <c r="F82" s="992">
        <f>'UBS Izolina Mazzei'!F13</f>
        <v>0.72727272727272729</v>
      </c>
      <c r="G82" s="993">
        <f>'UBS Izolina Mazzei'!G13</f>
        <v>0</v>
      </c>
      <c r="H82" s="994">
        <f t="shared" ref="H82:H83" si="107">G82/$B82</f>
        <v>0</v>
      </c>
      <c r="I82" s="993">
        <f>'UBS Izolina Mazzei'!I13</f>
        <v>115</v>
      </c>
      <c r="J82" s="994">
        <f t="shared" ref="J82:J83" si="108">I82/$B82</f>
        <v>0.87121212121212122</v>
      </c>
      <c r="K82" s="993">
        <f>'UBS Izolina Mazzei'!K13</f>
        <v>182</v>
      </c>
      <c r="L82" s="994">
        <f t="shared" ref="L82" si="109">K82/$B82</f>
        <v>1.3787878787878789</v>
      </c>
      <c r="M82" s="993">
        <f>'UBS Izolina Mazzei'!O13</f>
        <v>139</v>
      </c>
      <c r="N82" s="994">
        <f t="shared" ref="N82:N83" si="110">M82/$B82</f>
        <v>1.053030303030303</v>
      </c>
      <c r="O82" s="993">
        <f>'UBS Izolina Mazzei'!Q13</f>
        <v>127</v>
      </c>
      <c r="P82" s="994">
        <f t="shared" ref="P82:P83" si="111">O82/$B82</f>
        <v>0.96212121212121215</v>
      </c>
      <c r="Q82" s="993">
        <f>'UBS Izolina Mazzei'!S13</f>
        <v>167</v>
      </c>
      <c r="R82" s="994">
        <f t="shared" ref="R82:R83" si="112">Q82/$B82</f>
        <v>1.2651515151515151</v>
      </c>
      <c r="S82" s="993">
        <f>'UBS Izolina Mazzei'!W13</f>
        <v>134</v>
      </c>
      <c r="T82" s="70">
        <f t="shared" si="104"/>
        <v>1.0151515151515151</v>
      </c>
      <c r="U82" s="993">
        <f>'UBS Izolina Mazzei'!Y13</f>
        <v>162</v>
      </c>
      <c r="V82" s="70">
        <f t="shared" si="105"/>
        <v>1.2272727272727273</v>
      </c>
      <c r="W82" s="993">
        <f>'UBS Izolina Mazzei'!AA13</f>
        <v>130</v>
      </c>
      <c r="X82" s="70">
        <f t="shared" si="106"/>
        <v>0.98484848484848486</v>
      </c>
      <c r="Y82" s="1484"/>
      <c r="Z82" s="1484"/>
      <c r="AA82" s="295">
        <f>SUM(G82,I82,K82,M82,O82,Q82)</f>
        <v>730</v>
      </c>
    </row>
    <row r="83" spans="1:27" ht="15.75" outlineLevel="1" thickBot="1" x14ac:dyDescent="0.3">
      <c r="A83" s="1247" t="str">
        <f>'UBS Izolina Mazzei'!A14</f>
        <v>Pneumologista (20hrs)</v>
      </c>
      <c r="B83" s="941">
        <f>'UBS Izolina Mazzei'!B14</f>
        <v>220</v>
      </c>
      <c r="C83" s="1389">
        <f>'UBS Izolina Mazzei'!C14</f>
        <v>0</v>
      </c>
      <c r="D83" s="1389">
        <f>'UBS Izolina Mazzei'!D14</f>
        <v>0</v>
      </c>
      <c r="E83" s="1389">
        <f>'UBS Izolina Mazzei'!E14</f>
        <v>184</v>
      </c>
      <c r="F83" s="1389">
        <f>'UBS Izolina Mazzei'!F14</f>
        <v>0.83636363636363631</v>
      </c>
      <c r="G83" s="939">
        <f>'UBS Izolina Mazzei'!G14</f>
        <v>228</v>
      </c>
      <c r="H83" s="991">
        <f t="shared" si="107"/>
        <v>1.0363636363636364</v>
      </c>
      <c r="I83" s="939">
        <f>'UBS Izolina Mazzei'!I14</f>
        <v>185</v>
      </c>
      <c r="J83" s="991">
        <f t="shared" si="108"/>
        <v>0.84090909090909094</v>
      </c>
      <c r="K83" s="939">
        <f>'UBS Izolina Mazzei'!K14</f>
        <v>194</v>
      </c>
      <c r="L83" s="991">
        <f>K83/$B83</f>
        <v>0.88181818181818183</v>
      </c>
      <c r="M83" s="939">
        <f>'UBS Izolina Mazzei'!O14</f>
        <v>155</v>
      </c>
      <c r="N83" s="991">
        <f t="shared" si="110"/>
        <v>0.70454545454545459</v>
      </c>
      <c r="O83" s="939">
        <f>'UBS Izolina Mazzei'!Q14</f>
        <v>206</v>
      </c>
      <c r="P83" s="991">
        <f t="shared" si="111"/>
        <v>0.9363636363636364</v>
      </c>
      <c r="Q83" s="939">
        <f>'UBS Izolina Mazzei'!S14</f>
        <v>201</v>
      </c>
      <c r="R83" s="991">
        <f t="shared" si="112"/>
        <v>0.91363636363636369</v>
      </c>
      <c r="S83" s="1193">
        <f>'UBS Izolina Mazzei'!W14</f>
        <v>186</v>
      </c>
      <c r="T83" s="1052">
        <f t="shared" si="104"/>
        <v>0.84545454545454546</v>
      </c>
      <c r="U83" s="1193">
        <f>'UBS Izolina Mazzei'!Y14</f>
        <v>170</v>
      </c>
      <c r="V83" s="1052">
        <f t="shared" si="105"/>
        <v>0.77272727272727271</v>
      </c>
      <c r="W83" s="1193">
        <f>'UBS Izolina Mazzei'!AA14</f>
        <v>174</v>
      </c>
      <c r="X83" s="1052">
        <f t="shared" si="106"/>
        <v>0.79090909090909089</v>
      </c>
      <c r="Y83" s="1387"/>
      <c r="Z83" s="1387"/>
      <c r="AA83" s="1042">
        <f>SUM(G83,I83,K83,M83,O83,Q83)</f>
        <v>1169</v>
      </c>
    </row>
    <row r="84" spans="1:27" ht="15.75" outlineLevel="1" thickBot="1" x14ac:dyDescent="0.3">
      <c r="A84" s="1270" t="s">
        <v>7</v>
      </c>
      <c r="B84" s="1149">
        <f>SUM(B76:B83)</f>
        <v>4269</v>
      </c>
      <c r="C84" s="1149">
        <f t="shared" ref="C84:F84" si="113">SUM(C76:C83)</f>
        <v>6193</v>
      </c>
      <c r="D84" s="1149">
        <f t="shared" si="113"/>
        <v>8.820974298594308</v>
      </c>
      <c r="E84" s="1149">
        <f t="shared" si="113"/>
        <v>2393</v>
      </c>
      <c r="F84" s="1149">
        <f t="shared" si="113"/>
        <v>5.400946378162395</v>
      </c>
      <c r="G84" s="753">
        <f>SUM(G76:G83)</f>
        <v>5300</v>
      </c>
      <c r="H84" s="362">
        <f t="shared" ref="H84" si="114">G84/$B84</f>
        <v>1.2415085500117125</v>
      </c>
      <c r="I84" s="753">
        <f>SUM(I76:I83)</f>
        <v>5313</v>
      </c>
      <c r="J84" s="362">
        <f>I84/$B84</f>
        <v>1.2445537596626846</v>
      </c>
      <c r="K84" s="753">
        <f>SUM(K76:K83)</f>
        <v>7780</v>
      </c>
      <c r="L84" s="362">
        <f t="shared" ref="L84:N84" si="115">K84/$B84</f>
        <v>1.8224408526587024</v>
      </c>
      <c r="M84" s="753">
        <f>SUM(M76:M83)</f>
        <v>5810</v>
      </c>
      <c r="N84" s="362">
        <f t="shared" si="115"/>
        <v>1.360974467088311</v>
      </c>
      <c r="O84" s="753">
        <f>SUM(O76:O83)</f>
        <v>3072</v>
      </c>
      <c r="P84" s="362">
        <f t="shared" ref="P84" si="116">O84/$B84</f>
        <v>0.71960646521433591</v>
      </c>
      <c r="Q84" s="753">
        <f>SUM(Q76:Q83)</f>
        <v>7294</v>
      </c>
      <c r="R84" s="362">
        <f t="shared" ref="R84" si="117">Q84/$B84</f>
        <v>1.7085968610915905</v>
      </c>
      <c r="S84" s="753">
        <f>SUM(S76:S83)</f>
        <v>5251</v>
      </c>
      <c r="T84" s="1084">
        <f t="shared" si="104"/>
        <v>1.2300304520965097</v>
      </c>
      <c r="U84" s="753">
        <f>SUM(U76:U83)</f>
        <v>5769</v>
      </c>
      <c r="V84" s="1084">
        <f t="shared" si="105"/>
        <v>1.3513703443429375</v>
      </c>
      <c r="W84" s="753">
        <f>SUM(W76:W83)</f>
        <v>5748</v>
      </c>
      <c r="X84" s="1084">
        <f t="shared" si="106"/>
        <v>1.3464511595221362</v>
      </c>
      <c r="Y84" s="1483"/>
      <c r="Z84" s="1483"/>
      <c r="AA84" s="1157">
        <f>SUM(G84,I84,K84,M84,O84,Q84)</f>
        <v>34569</v>
      </c>
    </row>
    <row r="86" spans="1:27" customFormat="1" ht="16.5" thickBot="1" x14ac:dyDescent="0.3">
      <c r="A86" s="1402" t="s">
        <v>473</v>
      </c>
      <c r="B86" s="1403"/>
      <c r="C86" s="1403"/>
      <c r="D86" s="1403"/>
      <c r="E86" s="1403"/>
      <c r="F86" s="1403"/>
      <c r="G86" s="1403"/>
      <c r="H86" s="1403"/>
      <c r="I86" s="1403"/>
      <c r="J86" s="1403"/>
      <c r="K86" s="1403"/>
      <c r="L86" s="1403"/>
      <c r="M86" s="1403"/>
      <c r="N86" s="1403"/>
      <c r="O86" s="1403"/>
      <c r="P86" s="1403"/>
      <c r="Q86" s="1403"/>
      <c r="R86" s="1403"/>
      <c r="S86" s="1403"/>
      <c r="T86" s="1403"/>
      <c r="U86" s="1403"/>
      <c r="V86" s="1403"/>
      <c r="W86" s="1403"/>
      <c r="X86" s="1403"/>
      <c r="Y86" s="1403"/>
      <c r="Z86" s="1403"/>
      <c r="AA86" s="1403"/>
    </row>
    <row r="87" spans="1:27" customFormat="1" ht="24.75" thickBot="1" x14ac:dyDescent="0.3">
      <c r="A87" s="1248" t="s">
        <v>104</v>
      </c>
      <c r="B87" s="12" t="s">
        <v>172</v>
      </c>
      <c r="C87" s="1121" t="s">
        <v>544</v>
      </c>
      <c r="D87" s="15" t="s">
        <v>1</v>
      </c>
      <c r="E87" s="1121" t="s">
        <v>545</v>
      </c>
      <c r="F87" s="15" t="s">
        <v>1</v>
      </c>
      <c r="G87" s="346" t="s">
        <v>495</v>
      </c>
      <c r="H87" s="347" t="s">
        <v>1</v>
      </c>
      <c r="I87" s="346" t="s">
        <v>496</v>
      </c>
      <c r="J87" s="347" t="s">
        <v>1</v>
      </c>
      <c r="K87" s="346" t="s">
        <v>497</v>
      </c>
      <c r="L87" s="347" t="s">
        <v>1</v>
      </c>
      <c r="M87" s="14" t="str">
        <f t="shared" ref="M87:R87" si="118">M75</f>
        <v>JUN_17</v>
      </c>
      <c r="N87" s="15" t="str">
        <f t="shared" si="118"/>
        <v>%</v>
      </c>
      <c r="O87" s="14" t="str">
        <f t="shared" si="118"/>
        <v>JUL_17</v>
      </c>
      <c r="P87" s="15" t="str">
        <f t="shared" si="118"/>
        <v>%</v>
      </c>
      <c r="Q87" s="14" t="str">
        <f t="shared" si="118"/>
        <v>AGO_17</v>
      </c>
      <c r="R87" s="15" t="str">
        <f t="shared" si="118"/>
        <v>%</v>
      </c>
      <c r="S87" s="14" t="s">
        <v>533</v>
      </c>
      <c r="T87" s="15" t="s">
        <v>1</v>
      </c>
      <c r="U87" s="14" t="s">
        <v>534</v>
      </c>
      <c r="V87" s="15" t="s">
        <v>1</v>
      </c>
      <c r="W87" s="14" t="s">
        <v>535</v>
      </c>
      <c r="X87" s="15" t="s">
        <v>1</v>
      </c>
      <c r="Y87" s="1482"/>
      <c r="Z87" s="1482"/>
      <c r="AA87" s="147" t="s">
        <v>6</v>
      </c>
    </row>
    <row r="88" spans="1:27" customFormat="1" ht="16.5" thickTop="1" thickBot="1" x14ac:dyDescent="0.3">
      <c r="A88" s="1104" t="s">
        <v>501</v>
      </c>
      <c r="B88" s="1105">
        <v>120</v>
      </c>
      <c r="C88" s="1105">
        <v>121</v>
      </c>
      <c r="D88" s="1105">
        <v>122</v>
      </c>
      <c r="E88" s="1105">
        <v>123</v>
      </c>
      <c r="F88" s="1105">
        <v>124</v>
      </c>
      <c r="G88" s="1106">
        <v>0</v>
      </c>
      <c r="H88" s="1107">
        <f t="shared" ref="H88" si="119">G88/$B88</f>
        <v>0</v>
      </c>
      <c r="I88" s="1106">
        <v>0</v>
      </c>
      <c r="J88" s="1107">
        <f t="shared" ref="J88" si="120">I88/$B88</f>
        <v>0</v>
      </c>
      <c r="K88" s="1106">
        <v>0</v>
      </c>
      <c r="L88" s="1107">
        <f t="shared" ref="L88" si="121">K88/$B88</f>
        <v>0</v>
      </c>
      <c r="M88" s="1106">
        <v>2</v>
      </c>
      <c r="N88" s="1107">
        <f t="shared" ref="N88" si="122">M88/$B88</f>
        <v>1.6666666666666666E-2</v>
      </c>
      <c r="O88" s="1106">
        <v>27</v>
      </c>
      <c r="P88" s="1107">
        <f t="shared" ref="P88" si="123">O88/$B88</f>
        <v>0.22500000000000001</v>
      </c>
      <c r="Q88" s="1106">
        <v>49</v>
      </c>
      <c r="R88" s="1107">
        <f t="shared" ref="R88" si="124">Q88/$B88</f>
        <v>0.40833333333333333</v>
      </c>
      <c r="S88" s="1106">
        <v>67</v>
      </c>
      <c r="T88" s="70">
        <f t="shared" ref="T88" si="125">S88/$B88</f>
        <v>0.55833333333333335</v>
      </c>
      <c r="U88" s="1233">
        <f>PAI!Y8</f>
        <v>68</v>
      </c>
      <c r="V88" s="70">
        <f t="shared" ref="V88:X88" si="126">U88/$B88</f>
        <v>0.56666666666666665</v>
      </c>
      <c r="W88" s="1233">
        <f>PAI!AA8</f>
        <v>68</v>
      </c>
      <c r="X88" s="70">
        <f t="shared" si="126"/>
        <v>0.56666666666666665</v>
      </c>
      <c r="Y88" s="1387"/>
      <c r="Z88" s="1387"/>
      <c r="AA88" s="1042">
        <f>SUM(G88,I88,K88,M88,O88,Q88)</f>
        <v>78</v>
      </c>
    </row>
    <row r="89" spans="1:27" customFormat="1" ht="15.75" thickBot="1" x14ac:dyDescent="0.3">
      <c r="A89" s="1272" t="s">
        <v>7</v>
      </c>
      <c r="B89" s="737">
        <f>SUM(B88)</f>
        <v>120</v>
      </c>
      <c r="C89" s="737">
        <f t="shared" ref="C89:F89" si="127">SUM(C88)</f>
        <v>121</v>
      </c>
      <c r="D89" s="737">
        <f t="shared" si="127"/>
        <v>122</v>
      </c>
      <c r="E89" s="737">
        <f t="shared" si="127"/>
        <v>123</v>
      </c>
      <c r="F89" s="737">
        <f t="shared" si="127"/>
        <v>124</v>
      </c>
      <c r="G89" s="1110">
        <f>SUM(G88)</f>
        <v>0</v>
      </c>
      <c r="H89" s="738">
        <f>G89/$B$8</f>
        <v>0</v>
      </c>
      <c r="I89" s="1110">
        <f>SUM(I88)</f>
        <v>0</v>
      </c>
      <c r="J89" s="738">
        <f>I89/$B$8</f>
        <v>0</v>
      </c>
      <c r="K89" s="1111">
        <f>SUM(K88)</f>
        <v>0</v>
      </c>
      <c r="L89" s="738">
        <f>K89/$B$8</f>
        <v>0</v>
      </c>
      <c r="M89" s="1110">
        <f>SUM(M88)</f>
        <v>2</v>
      </c>
      <c r="N89" s="738">
        <f>M89/$B$8</f>
        <v>2.5641025641025641E-3</v>
      </c>
      <c r="O89" s="1110">
        <f t="shared" ref="O89" si="128">SUM(O88)</f>
        <v>27</v>
      </c>
      <c r="P89" s="738">
        <f>O89/$B$8</f>
        <v>3.4615384615384617E-2</v>
      </c>
      <c r="Q89" s="1110">
        <f t="shared" ref="Q89" si="129">SUM(Q88)</f>
        <v>49</v>
      </c>
      <c r="R89" s="738">
        <f>Q89/$B$8</f>
        <v>6.2820512820512819E-2</v>
      </c>
      <c r="S89" s="1110">
        <f t="shared" ref="S89" si="130">SUM(S88)</f>
        <v>67</v>
      </c>
      <c r="T89" s="738"/>
      <c r="U89" s="1110">
        <f t="shared" ref="U89" si="131">SUM(U88)</f>
        <v>68</v>
      </c>
      <c r="V89" s="738"/>
      <c r="W89" s="1110">
        <f t="shared" ref="W89" si="132">SUM(W88)</f>
        <v>68</v>
      </c>
      <c r="X89" s="738"/>
      <c r="Y89" s="1486"/>
      <c r="Z89" s="1486"/>
      <c r="AA89" s="1160">
        <f>SUM(G89,I89,K89,M89,O89,Q89)</f>
        <v>78</v>
      </c>
    </row>
    <row r="90" spans="1:27" customFormat="1" x14ac:dyDescent="0.25">
      <c r="A90" s="1273"/>
    </row>
    <row r="91" spans="1:27" ht="16.5" thickBot="1" x14ac:dyDescent="0.3">
      <c r="A91" s="1427" t="s">
        <v>555</v>
      </c>
      <c r="B91" s="1428"/>
      <c r="C91" s="1428"/>
      <c r="D91" s="1428"/>
      <c r="E91" s="1428"/>
      <c r="F91" s="1428"/>
      <c r="G91" s="1428"/>
      <c r="H91" s="1428"/>
      <c r="I91" s="1428"/>
      <c r="J91" s="1428"/>
      <c r="K91" s="1428"/>
      <c r="L91" s="1428"/>
      <c r="M91" s="1428"/>
      <c r="N91" s="1428"/>
      <c r="O91" s="1428"/>
      <c r="P91" s="1428"/>
      <c r="Q91" s="1428"/>
      <c r="R91" s="1428"/>
      <c r="S91" s="1428"/>
      <c r="T91" s="1428"/>
      <c r="U91" s="1428"/>
      <c r="V91" s="1428"/>
      <c r="W91" s="1428"/>
      <c r="X91" s="1428"/>
      <c r="Y91" s="1428"/>
      <c r="Z91" s="1428"/>
      <c r="AA91" s="1428"/>
    </row>
    <row r="92" spans="1:27" ht="24.75" outlineLevel="1" thickBot="1" x14ac:dyDescent="0.3">
      <c r="A92" s="352" t="s">
        <v>14</v>
      </c>
      <c r="B92" s="233" t="s">
        <v>15</v>
      </c>
      <c r="C92" s="1121" t="s">
        <v>544</v>
      </c>
      <c r="D92" s="15" t="s">
        <v>1</v>
      </c>
      <c r="E92" s="1121" t="s">
        <v>545</v>
      </c>
      <c r="F92" s="15" t="s">
        <v>1</v>
      </c>
      <c r="G92" s="346" t="str">
        <f>'Pque N Mundo I'!G6</f>
        <v>MAR_17</v>
      </c>
      <c r="H92" s="347" t="str">
        <f>'Pque N Mundo I'!H6</f>
        <v>%</v>
      </c>
      <c r="I92" s="346" t="str">
        <f>'Pque N Mundo I'!I6</f>
        <v>ABR_17</v>
      </c>
      <c r="J92" s="347" t="str">
        <f>'Pque N Mundo I'!J6</f>
        <v>%</v>
      </c>
      <c r="K92" s="346" t="str">
        <f>'Pque N Mundo I'!K6</f>
        <v>MAI_17</v>
      </c>
      <c r="L92" s="347" t="str">
        <f>'Pque N Mundo I'!L6</f>
        <v>%</v>
      </c>
      <c r="M92" s="346" t="str">
        <f>'Pque N Mundo I'!O6</f>
        <v>JUN_17</v>
      </c>
      <c r="N92" s="347" t="str">
        <f>'Pque N Mundo I'!P6</f>
        <v>%</v>
      </c>
      <c r="O92" s="348" t="str">
        <f>'Pque N Mundo I'!Q6</f>
        <v>JUL_17</v>
      </c>
      <c r="P92" s="349" t="str">
        <f>'Pque N Mundo I'!R6</f>
        <v>%</v>
      </c>
      <c r="Q92" s="348" t="str">
        <f>'Pque N Mundo I'!S6</f>
        <v>AGO_17</v>
      </c>
      <c r="R92" s="349" t="str">
        <f>'Pque N Mundo I'!T6</f>
        <v>%</v>
      </c>
      <c r="S92" s="14" t="s">
        <v>533</v>
      </c>
      <c r="T92" s="15" t="s">
        <v>1</v>
      </c>
      <c r="U92" s="14" t="s">
        <v>534</v>
      </c>
      <c r="V92" s="15" t="s">
        <v>1</v>
      </c>
      <c r="W92" s="14" t="s">
        <v>535</v>
      </c>
      <c r="X92" s="15" t="s">
        <v>1</v>
      </c>
      <c r="Y92" s="1482"/>
      <c r="Z92" s="1482"/>
      <c r="AA92" s="147" t="s">
        <v>6</v>
      </c>
    </row>
    <row r="93" spans="1:27" ht="15.75" outlineLevel="1" thickTop="1" x14ac:dyDescent="0.25">
      <c r="A93" s="353" t="s">
        <v>409</v>
      </c>
      <c r="B93" s="235">
        <f>'UBS Jardim Japão'!B7</f>
        <v>384</v>
      </c>
      <c r="C93" s="235">
        <f>'UBS Jardim Japão'!C7</f>
        <v>479</v>
      </c>
      <c r="D93" s="235">
        <f>'UBS Jardim Japão'!D7</f>
        <v>1.2473958333333333</v>
      </c>
      <c r="E93" s="235">
        <f>'UBS Jardim Japão'!E7</f>
        <v>436</v>
      </c>
      <c r="F93" s="235">
        <f>'UBS Jardim Japão'!F7</f>
        <v>1.1354166666666667</v>
      </c>
      <c r="G93" s="152">
        <f>'UBS Jardim Japão'!G7</f>
        <v>489</v>
      </c>
      <c r="H93" s="174">
        <f t="shared" ref="H93:H98" si="133">G93/$B93</f>
        <v>1.2734375</v>
      </c>
      <c r="I93" s="152">
        <f>'UBS Jardim Japão'!I7</f>
        <v>357</v>
      </c>
      <c r="J93" s="174">
        <f t="shared" ref="J93:J98" si="134">I93/$B93</f>
        <v>0.9296875</v>
      </c>
      <c r="K93" s="152">
        <f>'UBS Jardim Japão'!K7</f>
        <v>424</v>
      </c>
      <c r="L93" s="174">
        <f t="shared" ref="L93:N98" si="135">K93/$B93</f>
        <v>1.1041666666666667</v>
      </c>
      <c r="M93" s="152">
        <f>'UBS Jardim Japão'!O7</f>
        <v>436</v>
      </c>
      <c r="N93" s="174">
        <f t="shared" si="135"/>
        <v>1.1354166666666667</v>
      </c>
      <c r="O93" s="152">
        <f>'UBS Jardim Japão'!Q7</f>
        <v>501</v>
      </c>
      <c r="P93" s="174">
        <f t="shared" ref="P93:P98" si="136">O93/$B93</f>
        <v>1.3046875</v>
      </c>
      <c r="Q93" s="152">
        <f>'UBS Jardim Japão'!S7</f>
        <v>562</v>
      </c>
      <c r="R93" s="174">
        <f t="shared" ref="R93:R98" si="137">Q93/$B93</f>
        <v>1.4635416666666667</v>
      </c>
      <c r="S93" s="152">
        <f>'UBS Jardim Japão'!W7</f>
        <v>488</v>
      </c>
      <c r="T93" s="70">
        <f t="shared" ref="T93" si="138">S93/$B93</f>
        <v>1.2708333333333333</v>
      </c>
      <c r="U93" s="152">
        <f>'UBS Jardim Japão'!Y7</f>
        <v>525</v>
      </c>
      <c r="V93" s="70">
        <f t="shared" ref="V93:X93" si="139">U93/$B93</f>
        <v>1.3671875</v>
      </c>
      <c r="W93" s="152">
        <f>'UBS Jardim Japão'!AA7</f>
        <v>448</v>
      </c>
      <c r="X93" s="70">
        <f t="shared" si="139"/>
        <v>1.1666666666666667</v>
      </c>
      <c r="Y93" s="1049"/>
      <c r="Z93" s="1049"/>
      <c r="AA93" s="152">
        <f>SUM(G93,I93,K93,M93,O93,Q93)</f>
        <v>2769</v>
      </c>
    </row>
    <row r="94" spans="1:27" outlineLevel="1" x14ac:dyDescent="0.25">
      <c r="A94" s="353" t="s">
        <v>9</v>
      </c>
      <c r="B94" s="238">
        <f>'UBS Jardim Japão'!B8</f>
        <v>1344</v>
      </c>
      <c r="C94" s="238">
        <f>'UBS Jardim Japão'!C8</f>
        <v>1889</v>
      </c>
      <c r="D94" s="238">
        <f>'UBS Jardim Japão'!D8</f>
        <v>1.4055059523809523</v>
      </c>
      <c r="E94" s="238">
        <f>'UBS Jardim Japão'!E8</f>
        <v>1640</v>
      </c>
      <c r="F94" s="238">
        <f>'UBS Jardim Japão'!F8</f>
        <v>1.2202380952380953</v>
      </c>
      <c r="G94" s="155">
        <f>'UBS Jardim Japão'!G8</f>
        <v>1833</v>
      </c>
      <c r="H94" s="176">
        <f t="shared" si="133"/>
        <v>1.3638392857142858</v>
      </c>
      <c r="I94" s="155">
        <f>'UBS Jardim Japão'!I8</f>
        <v>1887</v>
      </c>
      <c r="J94" s="176">
        <f t="shared" si="134"/>
        <v>1.4040178571428572</v>
      </c>
      <c r="K94" s="155">
        <f>'UBS Jardim Japão'!K8</f>
        <v>2010</v>
      </c>
      <c r="L94" s="176">
        <f t="shared" si="135"/>
        <v>1.4955357142857142</v>
      </c>
      <c r="M94" s="155">
        <f>'UBS Jardim Japão'!O8</f>
        <v>1412</v>
      </c>
      <c r="N94" s="176">
        <f t="shared" si="135"/>
        <v>1.0505952380952381</v>
      </c>
      <c r="O94" s="155">
        <f>'UBS Jardim Japão'!Q8</f>
        <v>1558</v>
      </c>
      <c r="P94" s="176">
        <f t="shared" si="136"/>
        <v>1.1592261904761905</v>
      </c>
      <c r="Q94" s="155">
        <f>'UBS Jardim Japão'!S8</f>
        <v>1859</v>
      </c>
      <c r="R94" s="176">
        <f t="shared" si="137"/>
        <v>1.3831845238095237</v>
      </c>
      <c r="S94" s="155">
        <f>'UBS Jardim Japão'!W8</f>
        <v>1467</v>
      </c>
      <c r="T94" s="70">
        <f t="shared" ref="T94:T98" si="140">S94/$B94</f>
        <v>1.0915178571428572</v>
      </c>
      <c r="U94" s="155">
        <f>'UBS Jardim Japão'!Y8</f>
        <v>1669</v>
      </c>
      <c r="V94" s="70">
        <f t="shared" ref="V94:V98" si="141">U94/$B94</f>
        <v>1.2418154761904763</v>
      </c>
      <c r="W94" s="155">
        <f>'UBS Jardim Japão'!AA8</f>
        <v>1553</v>
      </c>
      <c r="X94" s="70">
        <f t="shared" ref="X94:X98" si="142">W94/$B94</f>
        <v>1.1555059523809523</v>
      </c>
      <c r="Y94" s="1049"/>
      <c r="Z94" s="1049"/>
      <c r="AA94" s="155">
        <f>SUM(G94,I94,K94,M94,O94,Q94)</f>
        <v>10559</v>
      </c>
    </row>
    <row r="95" spans="1:27" outlineLevel="1" x14ac:dyDescent="0.25">
      <c r="A95" s="353" t="s">
        <v>10</v>
      </c>
      <c r="B95" s="238">
        <f>'UBS Jardim Japão'!B9</f>
        <v>263</v>
      </c>
      <c r="C95" s="238">
        <f>'UBS Jardim Japão'!C9</f>
        <v>849</v>
      </c>
      <c r="D95" s="238">
        <f>'UBS Jardim Japão'!D9</f>
        <v>3.2281368821292777</v>
      </c>
      <c r="E95" s="238">
        <f>'UBS Jardim Japão'!E9</f>
        <v>797</v>
      </c>
      <c r="F95" s="238">
        <f>'UBS Jardim Japão'!F9</f>
        <v>3.0304182509505702</v>
      </c>
      <c r="G95" s="155">
        <f>'UBS Jardim Japão'!G9</f>
        <v>936</v>
      </c>
      <c r="H95" s="176">
        <f t="shared" si="133"/>
        <v>3.5589353612167298</v>
      </c>
      <c r="I95" s="155">
        <f>'UBS Jardim Japão'!I9</f>
        <v>498</v>
      </c>
      <c r="J95" s="176">
        <f t="shared" si="134"/>
        <v>1.8935361216730038</v>
      </c>
      <c r="K95" s="155">
        <f>'UBS Jardim Japão'!K9</f>
        <v>903</v>
      </c>
      <c r="L95" s="176">
        <f t="shared" si="135"/>
        <v>3.4334600760456273</v>
      </c>
      <c r="M95" s="155">
        <f>'UBS Jardim Japão'!O9</f>
        <v>937</v>
      </c>
      <c r="N95" s="176">
        <f t="shared" si="135"/>
        <v>3.5627376425855513</v>
      </c>
      <c r="O95" s="155">
        <f>'UBS Jardim Japão'!Q9</f>
        <v>933</v>
      </c>
      <c r="P95" s="176">
        <f t="shared" si="136"/>
        <v>3.547528517110266</v>
      </c>
      <c r="Q95" s="155">
        <f>'UBS Jardim Japão'!S9</f>
        <v>774</v>
      </c>
      <c r="R95" s="176">
        <f t="shared" si="137"/>
        <v>2.9429657794676807</v>
      </c>
      <c r="S95" s="155">
        <f>'UBS Jardim Japão'!W9</f>
        <v>976</v>
      </c>
      <c r="T95" s="70">
        <f t="shared" si="140"/>
        <v>3.7110266159695819</v>
      </c>
      <c r="U95" s="155">
        <f>'UBS Jardim Japão'!Y9</f>
        <v>1027</v>
      </c>
      <c r="V95" s="70">
        <f t="shared" si="141"/>
        <v>3.9049429657794676</v>
      </c>
      <c r="W95" s="155">
        <f>'UBS Jardim Japão'!AA9</f>
        <v>871</v>
      </c>
      <c r="X95" s="70">
        <f t="shared" si="142"/>
        <v>3.3117870722433458</v>
      </c>
      <c r="Y95" s="1049"/>
      <c r="Z95" s="1049"/>
      <c r="AA95" s="155">
        <f>SUM(G95,I95,K95,M95,O95,Q95)</f>
        <v>4981</v>
      </c>
    </row>
    <row r="96" spans="1:27" outlineLevel="1" x14ac:dyDescent="0.25">
      <c r="A96" s="353" t="s">
        <v>42</v>
      </c>
      <c r="B96" s="238">
        <f>'UBS Jardim Japão'!B10</f>
        <v>395</v>
      </c>
      <c r="C96" s="238">
        <f>'UBS Jardim Japão'!C10</f>
        <v>441</v>
      </c>
      <c r="D96" s="238">
        <f>'UBS Jardim Japão'!D10</f>
        <v>1.1164556962025316</v>
      </c>
      <c r="E96" s="238">
        <f>'UBS Jardim Japão'!E10</f>
        <v>570</v>
      </c>
      <c r="F96" s="238">
        <f>'UBS Jardim Japão'!F10</f>
        <v>1.4430379746835442</v>
      </c>
      <c r="G96" s="155">
        <f>'UBS Jardim Japão'!G10</f>
        <v>518</v>
      </c>
      <c r="H96" s="176">
        <f t="shared" si="133"/>
        <v>1.3113924050632912</v>
      </c>
      <c r="I96" s="155">
        <f>'UBS Jardim Japão'!I10</f>
        <v>367</v>
      </c>
      <c r="J96" s="176">
        <f t="shared" si="134"/>
        <v>0.92911392405063287</v>
      </c>
      <c r="K96" s="155">
        <f>'UBS Jardim Japão'!K10</f>
        <v>443</v>
      </c>
      <c r="L96" s="176">
        <f t="shared" si="135"/>
        <v>1.1215189873417721</v>
      </c>
      <c r="M96" s="155">
        <f>'UBS Jardim Japão'!O10</f>
        <v>461</v>
      </c>
      <c r="N96" s="176">
        <f t="shared" si="135"/>
        <v>1.1670886075949367</v>
      </c>
      <c r="O96" s="155">
        <f>'UBS Jardim Japão'!Q10</f>
        <v>441</v>
      </c>
      <c r="P96" s="176">
        <f t="shared" si="136"/>
        <v>1.1164556962025316</v>
      </c>
      <c r="Q96" s="155">
        <f>'UBS Jardim Japão'!S10</f>
        <v>510</v>
      </c>
      <c r="R96" s="176">
        <f t="shared" si="137"/>
        <v>1.2911392405063291</v>
      </c>
      <c r="S96" s="155">
        <f>'UBS Jardim Japão'!W10</f>
        <v>432</v>
      </c>
      <c r="T96" s="70">
        <f t="shared" si="140"/>
        <v>1.0936708860759494</v>
      </c>
      <c r="U96" s="155">
        <f>'UBS Jardim Japão'!Y10</f>
        <v>498</v>
      </c>
      <c r="V96" s="70">
        <f t="shared" si="141"/>
        <v>1.2607594936708861</v>
      </c>
      <c r="W96" s="155">
        <f>'UBS Jardim Japão'!AA10</f>
        <v>465</v>
      </c>
      <c r="X96" s="70">
        <f t="shared" si="142"/>
        <v>1.1772151898734178</v>
      </c>
      <c r="Y96" s="1049"/>
      <c r="Z96" s="1049"/>
      <c r="AA96" s="155">
        <f>SUM(G96,I96,K96,M96,O96,Q96)</f>
        <v>2740</v>
      </c>
    </row>
    <row r="97" spans="1:27" ht="15.75" outlineLevel="1" thickBot="1" x14ac:dyDescent="0.3">
      <c r="A97" s="1240" t="s">
        <v>13</v>
      </c>
      <c r="B97" s="1158">
        <f>'UBS Jardim Japão'!B11</f>
        <v>789</v>
      </c>
      <c r="C97" s="1158">
        <f>'UBS Jardim Japão'!C11</f>
        <v>805</v>
      </c>
      <c r="D97" s="1158">
        <f>'UBS Jardim Japão'!D11</f>
        <v>1.020278833967047</v>
      </c>
      <c r="E97" s="1158">
        <f>'UBS Jardim Japão'!E11</f>
        <v>795</v>
      </c>
      <c r="F97" s="1158">
        <f>'UBS Jardim Japão'!F11</f>
        <v>1.0076045627376427</v>
      </c>
      <c r="G97" s="1159">
        <f>'UBS Jardim Japão'!G11</f>
        <v>989</v>
      </c>
      <c r="H97" s="1150">
        <f t="shared" si="133"/>
        <v>1.2534854245880862</v>
      </c>
      <c r="I97" s="1159">
        <f>'UBS Jardim Japão'!I11</f>
        <v>811</v>
      </c>
      <c r="J97" s="1150">
        <f t="shared" si="134"/>
        <v>1.0278833967046894</v>
      </c>
      <c r="K97" s="1159">
        <f>'UBS Jardim Japão'!K11</f>
        <v>791</v>
      </c>
      <c r="L97" s="1150">
        <f t="shared" si="135"/>
        <v>1.002534854245881</v>
      </c>
      <c r="M97" s="1159">
        <f>'UBS Jardim Japão'!O11</f>
        <v>890</v>
      </c>
      <c r="N97" s="1150">
        <f t="shared" si="135"/>
        <v>1.1280101394169835</v>
      </c>
      <c r="O97" s="1159">
        <f>'UBS Jardim Japão'!Q11</f>
        <v>862</v>
      </c>
      <c r="P97" s="1150">
        <f t="shared" si="136"/>
        <v>1.0925221799746514</v>
      </c>
      <c r="Q97" s="1159">
        <f>'UBS Jardim Japão'!S11</f>
        <v>1041</v>
      </c>
      <c r="R97" s="1150">
        <f t="shared" si="137"/>
        <v>1.3193916349809887</v>
      </c>
      <c r="S97" s="1159">
        <f>'UBS Jardim Japão'!W11</f>
        <v>701</v>
      </c>
      <c r="T97" s="1052">
        <f t="shared" si="140"/>
        <v>0.88846641318124209</v>
      </c>
      <c r="U97" s="1159">
        <f>'UBS Jardim Japão'!Y11</f>
        <v>678</v>
      </c>
      <c r="V97" s="1052">
        <f t="shared" si="141"/>
        <v>0.85931558935361219</v>
      </c>
      <c r="W97" s="1159">
        <f>'UBS Jardim Japão'!AA11</f>
        <v>712</v>
      </c>
      <c r="X97" s="1052">
        <f t="shared" si="142"/>
        <v>0.9024081115335868</v>
      </c>
      <c r="Y97" s="1387"/>
      <c r="Z97" s="1387"/>
      <c r="AA97" s="1159">
        <f>SUM(G97,I97,K97,M97,O97,Q97)</f>
        <v>5384</v>
      </c>
    </row>
    <row r="98" spans="1:27" ht="15.75" outlineLevel="1" thickBot="1" x14ac:dyDescent="0.3">
      <c r="A98" s="1270" t="s">
        <v>7</v>
      </c>
      <c r="B98" s="1149">
        <f>SUM(B93:B97)</f>
        <v>3175</v>
      </c>
      <c r="C98" s="1149">
        <f t="shared" ref="C98:F98" si="143">SUM(C93:C97)</f>
        <v>4463</v>
      </c>
      <c r="D98" s="1149">
        <f t="shared" si="143"/>
        <v>8.0177731980131419</v>
      </c>
      <c r="E98" s="1149">
        <f t="shared" si="143"/>
        <v>4238</v>
      </c>
      <c r="F98" s="1149">
        <f t="shared" si="143"/>
        <v>7.8367155502765193</v>
      </c>
      <c r="G98" s="753">
        <f>SUM(G93:G97)</f>
        <v>4765</v>
      </c>
      <c r="H98" s="362">
        <f t="shared" si="133"/>
        <v>1.5007874015748031</v>
      </c>
      <c r="I98" s="753">
        <f>SUM(I93:I97)</f>
        <v>3920</v>
      </c>
      <c r="J98" s="362">
        <f t="shared" si="134"/>
        <v>1.2346456692913386</v>
      </c>
      <c r="K98" s="753">
        <f>SUM(K93:K97)</f>
        <v>4571</v>
      </c>
      <c r="L98" s="362">
        <f t="shared" si="135"/>
        <v>1.4396850393700786</v>
      </c>
      <c r="M98" s="753">
        <f>SUM(M93:M97)</f>
        <v>4136</v>
      </c>
      <c r="N98" s="362">
        <f t="shared" si="135"/>
        <v>1.3026771653543308</v>
      </c>
      <c r="O98" s="753">
        <f t="shared" ref="O98" si="144">SUM(O93:O97)</f>
        <v>4295</v>
      </c>
      <c r="P98" s="362">
        <f t="shared" si="136"/>
        <v>1.352755905511811</v>
      </c>
      <c r="Q98" s="753">
        <f t="shared" ref="Q98" si="145">SUM(Q93:Q97)</f>
        <v>4746</v>
      </c>
      <c r="R98" s="362">
        <f t="shared" si="137"/>
        <v>1.4948031496062992</v>
      </c>
      <c r="S98" s="753">
        <f t="shared" ref="S98" si="146">SUM(S93:S97)</f>
        <v>4064</v>
      </c>
      <c r="T98" s="1084">
        <f t="shared" si="140"/>
        <v>1.28</v>
      </c>
      <c r="U98" s="753">
        <f t="shared" ref="U98" si="147">SUM(U93:U97)</f>
        <v>4397</v>
      </c>
      <c r="V98" s="1084">
        <f t="shared" si="141"/>
        <v>1.3848818897637796</v>
      </c>
      <c r="W98" s="753">
        <f t="shared" ref="W98" si="148">SUM(W93:W97)</f>
        <v>4049</v>
      </c>
      <c r="X98" s="1084">
        <f t="shared" si="142"/>
        <v>1.275275590551181</v>
      </c>
      <c r="Y98" s="1483"/>
      <c r="Z98" s="1483"/>
      <c r="AA98" s="1157">
        <f>SUM(G98,I98,K98,M98,O98,Q98)</f>
        <v>26433</v>
      </c>
    </row>
    <row r="100" spans="1:27" ht="16.5" thickBot="1" x14ac:dyDescent="0.3">
      <c r="A100" s="1427" t="s">
        <v>556</v>
      </c>
      <c r="B100" s="1428"/>
      <c r="C100" s="1428"/>
      <c r="D100" s="1428"/>
      <c r="E100" s="1428"/>
      <c r="F100" s="1428"/>
      <c r="G100" s="1428"/>
      <c r="H100" s="1428"/>
      <c r="I100" s="1428"/>
      <c r="J100" s="1428"/>
      <c r="K100" s="1428"/>
      <c r="L100" s="1428"/>
      <c r="M100" s="1428"/>
      <c r="N100" s="1428"/>
      <c r="O100" s="1428"/>
      <c r="P100" s="1428"/>
      <c r="Q100" s="1428"/>
      <c r="R100" s="1428"/>
      <c r="S100" s="1428"/>
      <c r="T100" s="1428"/>
      <c r="U100" s="1428"/>
      <c r="V100" s="1428"/>
      <c r="W100" s="1428"/>
      <c r="X100" s="1428"/>
      <c r="Y100" s="1428"/>
      <c r="Z100" s="1428"/>
      <c r="AA100" s="1428"/>
    </row>
    <row r="101" spans="1:27" ht="24.75" outlineLevel="1" thickBot="1" x14ac:dyDescent="0.3">
      <c r="A101" s="352" t="s">
        <v>14</v>
      </c>
      <c r="B101" s="233" t="s">
        <v>15</v>
      </c>
      <c r="C101" s="1121" t="s">
        <v>544</v>
      </c>
      <c r="D101" s="15" t="s">
        <v>1</v>
      </c>
      <c r="E101" s="1121" t="s">
        <v>545</v>
      </c>
      <c r="F101" s="15" t="s">
        <v>1</v>
      </c>
      <c r="G101" s="346" t="str">
        <f>'Pque N Mundo I'!G6</f>
        <v>MAR_17</v>
      </c>
      <c r="H101" s="347" t="str">
        <f>'Pque N Mundo I'!H6</f>
        <v>%</v>
      </c>
      <c r="I101" s="346" t="str">
        <f>'Pque N Mundo I'!I6</f>
        <v>ABR_17</v>
      </c>
      <c r="J101" s="347" t="str">
        <f>'Pque N Mundo I'!J6</f>
        <v>%</v>
      </c>
      <c r="K101" s="346" t="str">
        <f>'Pque N Mundo I'!K6</f>
        <v>MAI_17</v>
      </c>
      <c r="L101" s="347" t="str">
        <f>'Pque N Mundo I'!L6</f>
        <v>%</v>
      </c>
      <c r="M101" s="346" t="str">
        <f>'Pque N Mundo I'!O6</f>
        <v>JUN_17</v>
      </c>
      <c r="N101" s="347" t="str">
        <f>'Pque N Mundo I'!P6</f>
        <v>%</v>
      </c>
      <c r="O101" s="348" t="str">
        <f>'Pque N Mundo I'!Q6</f>
        <v>JUL_17</v>
      </c>
      <c r="P101" s="349" t="str">
        <f>'Pque N Mundo I'!R6</f>
        <v>%</v>
      </c>
      <c r="Q101" s="348" t="str">
        <f>'Pque N Mundo I'!S6</f>
        <v>AGO_17</v>
      </c>
      <c r="R101" s="349" t="str">
        <f>'Pque N Mundo I'!T6</f>
        <v>%</v>
      </c>
      <c r="S101" s="14" t="s">
        <v>533</v>
      </c>
      <c r="T101" s="15" t="s">
        <v>1</v>
      </c>
      <c r="U101" s="14" t="s">
        <v>534</v>
      </c>
      <c r="V101" s="15" t="s">
        <v>1</v>
      </c>
      <c r="W101" s="14" t="s">
        <v>535</v>
      </c>
      <c r="X101" s="15" t="s">
        <v>1</v>
      </c>
      <c r="Y101" s="1482"/>
      <c r="Z101" s="1482"/>
      <c r="AA101" s="147" t="s">
        <v>6</v>
      </c>
    </row>
    <row r="102" spans="1:27" ht="15.75" outlineLevel="1" thickTop="1" x14ac:dyDescent="0.25">
      <c r="A102" s="354" t="s">
        <v>158</v>
      </c>
      <c r="B102" s="1460">
        <f>'EMAD na UBS JD JAPÃO'!$B$7</f>
        <v>60</v>
      </c>
      <c r="C102" s="1429">
        <f>'EMAD na UBS JD JAPÃO'!C7</f>
        <v>61</v>
      </c>
      <c r="D102" s="1429">
        <f>'EMAD na UBS JD JAPÃO'!D7</f>
        <v>1.0166666666666666</v>
      </c>
      <c r="E102" s="1429">
        <f>'EMAD na UBS JD JAPÃO'!E7</f>
        <v>62</v>
      </c>
      <c r="F102" s="1429">
        <f>'EMAD na UBS JD JAPÃO'!F7</f>
        <v>1.0333333333333334</v>
      </c>
      <c r="G102" s="1429">
        <f>'EMAD na UBS JD JAPÃO'!G7</f>
        <v>62</v>
      </c>
      <c r="H102" s="1432">
        <f t="shared" ref="H102:H105" si="149">G102/$B102</f>
        <v>1.0333333333333334</v>
      </c>
      <c r="I102" s="1429">
        <f>'EMAD na UBS JD JAPÃO'!$I$7</f>
        <v>67</v>
      </c>
      <c r="J102" s="1432">
        <f t="shared" ref="J102:J105" si="150">I102/$B102</f>
        <v>1.1166666666666667</v>
      </c>
      <c r="K102" s="1429">
        <f>'EMAD na UBS JD JAPÃO'!$K$7</f>
        <v>67</v>
      </c>
      <c r="L102" s="1432">
        <f t="shared" ref="L102:N105" si="151">K102/$B102</f>
        <v>1.1166666666666667</v>
      </c>
      <c r="M102" s="1429">
        <f>'EMAD na UBS JD JAPÃO'!$O$7</f>
        <v>71</v>
      </c>
      <c r="N102" s="1432">
        <f t="shared" si="151"/>
        <v>1.1833333333333333</v>
      </c>
      <c r="O102" s="1429">
        <f>'EMAD na UBS JD JAPÃO'!$Q$7</f>
        <v>64</v>
      </c>
      <c r="P102" s="1432">
        <f t="shared" ref="P102:P105" si="152">O102/$B102</f>
        <v>1.0666666666666667</v>
      </c>
      <c r="Q102" s="1429">
        <f>'EMAD na UBS JD JAPÃO'!$S$7</f>
        <v>67</v>
      </c>
      <c r="R102" s="1432">
        <f t="shared" ref="R102:R105" si="153">Q102/$B102</f>
        <v>1.1166666666666667</v>
      </c>
      <c r="S102" s="1429">
        <f>'EMAD na UBS JD JAPÃO'!$S$7</f>
        <v>67</v>
      </c>
      <c r="T102" s="1420">
        <f t="shared" ref="T102" si="154">S102/$B102</f>
        <v>1.1166666666666667</v>
      </c>
      <c r="U102" s="1429">
        <f>'EMAD na UBS JD JAPÃO'!Y7</f>
        <v>66</v>
      </c>
      <c r="V102" s="1420">
        <f t="shared" ref="V102:X102" si="155">U102/$B102</f>
        <v>1.1000000000000001</v>
      </c>
      <c r="W102" s="1429">
        <f>'EMAD na UBS JD JAPÃO'!AA7</f>
        <v>66</v>
      </c>
      <c r="X102" s="1420">
        <f t="shared" si="155"/>
        <v>1.1000000000000001</v>
      </c>
      <c r="Y102" s="1386"/>
      <c r="Z102" s="1386"/>
      <c r="AA102" s="1429">
        <f>SUM(G102,I102,K102,M102,O102,Q102)</f>
        <v>398</v>
      </c>
    </row>
    <row r="103" spans="1:27" outlineLevel="1" x14ac:dyDescent="0.25">
      <c r="A103" s="354" t="s">
        <v>159</v>
      </c>
      <c r="B103" s="1461"/>
      <c r="C103" s="1430"/>
      <c r="D103" s="1430"/>
      <c r="E103" s="1430"/>
      <c r="F103" s="1430"/>
      <c r="G103" s="1430"/>
      <c r="H103" s="1433" t="e">
        <f t="shared" si="149"/>
        <v>#DIV/0!</v>
      </c>
      <c r="I103" s="1430"/>
      <c r="J103" s="1433" t="e">
        <f t="shared" si="150"/>
        <v>#DIV/0!</v>
      </c>
      <c r="K103" s="1430"/>
      <c r="L103" s="1433" t="e">
        <f t="shared" si="151"/>
        <v>#DIV/0!</v>
      </c>
      <c r="M103" s="1430"/>
      <c r="N103" s="1433" t="e">
        <f t="shared" si="151"/>
        <v>#DIV/0!</v>
      </c>
      <c r="O103" s="1430"/>
      <c r="P103" s="1433" t="e">
        <f t="shared" si="152"/>
        <v>#DIV/0!</v>
      </c>
      <c r="Q103" s="1430"/>
      <c r="R103" s="1433" t="e">
        <f t="shared" si="153"/>
        <v>#DIV/0!</v>
      </c>
      <c r="S103" s="1430"/>
      <c r="T103" s="1421"/>
      <c r="U103" s="1430"/>
      <c r="V103" s="1421"/>
      <c r="W103" s="1430"/>
      <c r="X103" s="1421"/>
      <c r="Y103" s="1387"/>
      <c r="Z103" s="1387"/>
      <c r="AA103" s="1430">
        <f>SUM(G103,I103,K103,M103,O103,Q103)</f>
        <v>0</v>
      </c>
    </row>
    <row r="104" spans="1:27" outlineLevel="1" x14ac:dyDescent="0.25">
      <c r="A104" s="354" t="s">
        <v>162</v>
      </c>
      <c r="B104" s="1461"/>
      <c r="C104" s="1430"/>
      <c r="D104" s="1430"/>
      <c r="E104" s="1430"/>
      <c r="F104" s="1430"/>
      <c r="G104" s="1430"/>
      <c r="H104" s="1433" t="e">
        <f t="shared" si="149"/>
        <v>#DIV/0!</v>
      </c>
      <c r="I104" s="1430"/>
      <c r="J104" s="1433" t="e">
        <f t="shared" si="150"/>
        <v>#DIV/0!</v>
      </c>
      <c r="K104" s="1430"/>
      <c r="L104" s="1433" t="e">
        <f t="shared" si="151"/>
        <v>#DIV/0!</v>
      </c>
      <c r="M104" s="1430"/>
      <c r="N104" s="1433" t="e">
        <f t="shared" si="151"/>
        <v>#DIV/0!</v>
      </c>
      <c r="O104" s="1430"/>
      <c r="P104" s="1433" t="e">
        <f t="shared" si="152"/>
        <v>#DIV/0!</v>
      </c>
      <c r="Q104" s="1430"/>
      <c r="R104" s="1433" t="e">
        <f t="shared" si="153"/>
        <v>#DIV/0!</v>
      </c>
      <c r="S104" s="1430"/>
      <c r="T104" s="1421"/>
      <c r="U104" s="1430"/>
      <c r="V104" s="1421"/>
      <c r="W104" s="1430"/>
      <c r="X104" s="1421"/>
      <c r="Y104" s="1387"/>
      <c r="Z104" s="1387"/>
      <c r="AA104" s="1430">
        <f>SUM(G104,I104,K104,M104,O104,Q104)</f>
        <v>0</v>
      </c>
    </row>
    <row r="105" spans="1:27" ht="15.75" outlineLevel="1" thickBot="1" x14ac:dyDescent="0.3">
      <c r="A105" s="1243" t="s">
        <v>160</v>
      </c>
      <c r="B105" s="1461"/>
      <c r="C105" s="1430"/>
      <c r="D105" s="1430"/>
      <c r="E105" s="1430"/>
      <c r="F105" s="1430"/>
      <c r="G105" s="1430"/>
      <c r="H105" s="1433" t="e">
        <f t="shared" si="149"/>
        <v>#DIV/0!</v>
      </c>
      <c r="I105" s="1430"/>
      <c r="J105" s="1433" t="e">
        <f t="shared" si="150"/>
        <v>#DIV/0!</v>
      </c>
      <c r="K105" s="1430"/>
      <c r="L105" s="1433" t="e">
        <f t="shared" si="151"/>
        <v>#DIV/0!</v>
      </c>
      <c r="M105" s="1430"/>
      <c r="N105" s="1433" t="e">
        <f t="shared" si="151"/>
        <v>#DIV/0!</v>
      </c>
      <c r="O105" s="1430"/>
      <c r="P105" s="1433" t="e">
        <f t="shared" si="152"/>
        <v>#DIV/0!</v>
      </c>
      <c r="Q105" s="1430"/>
      <c r="R105" s="1433" t="e">
        <f t="shared" si="153"/>
        <v>#DIV/0!</v>
      </c>
      <c r="S105" s="1430"/>
      <c r="T105" s="1422"/>
      <c r="U105" s="1430"/>
      <c r="V105" s="1422"/>
      <c r="W105" s="1430"/>
      <c r="X105" s="1422"/>
      <c r="Y105" s="1387"/>
      <c r="Z105" s="1387"/>
      <c r="AA105" s="1430">
        <f>SUM(G105,I105,K105,M105,O105,Q105)</f>
        <v>0</v>
      </c>
    </row>
    <row r="106" spans="1:27" ht="15.75" outlineLevel="1" thickBot="1" x14ac:dyDescent="0.3">
      <c r="A106" s="1270" t="s">
        <v>7</v>
      </c>
      <c r="B106" s="1149">
        <f>SUM(B102:B105)</f>
        <v>60</v>
      </c>
      <c r="C106" s="753">
        <f t="shared" ref="C106:F106" si="156">SUM(C102:C105)</f>
        <v>61</v>
      </c>
      <c r="D106" s="753">
        <f t="shared" si="156"/>
        <v>1.0166666666666666</v>
      </c>
      <c r="E106" s="753">
        <f t="shared" si="156"/>
        <v>62</v>
      </c>
      <c r="F106" s="753">
        <f t="shared" si="156"/>
        <v>1.0333333333333334</v>
      </c>
      <c r="G106" s="753">
        <f>SUM(G102:G105)</f>
        <v>62</v>
      </c>
      <c r="H106" s="362">
        <f>G106/$B102</f>
        <v>1.0333333333333334</v>
      </c>
      <c r="I106" s="753">
        <f>SUM(I102:I105)</f>
        <v>67</v>
      </c>
      <c r="J106" s="362">
        <f>I106/$B102</f>
        <v>1.1166666666666667</v>
      </c>
      <c r="K106" s="753">
        <f>SUM(K102:K105)</f>
        <v>67</v>
      </c>
      <c r="L106" s="362">
        <f>K106/$B102</f>
        <v>1.1166666666666667</v>
      </c>
      <c r="M106" s="753">
        <f>SUM(M102:M105)</f>
        <v>71</v>
      </c>
      <c r="N106" s="362">
        <f>M106/$B102</f>
        <v>1.1833333333333333</v>
      </c>
      <c r="O106" s="753">
        <f t="shared" ref="O106" si="157">SUM(O102:O105)</f>
        <v>64</v>
      </c>
      <c r="P106" s="362">
        <f>O106/$B102</f>
        <v>1.0666666666666667</v>
      </c>
      <c r="Q106" s="753">
        <f t="shared" ref="Q106" si="158">SUM(Q102:Q105)</f>
        <v>67</v>
      </c>
      <c r="R106" s="362">
        <f>Q106/$B102</f>
        <v>1.1166666666666667</v>
      </c>
      <c r="S106" s="753">
        <f t="shared" ref="S106" si="159">SUM(S102:S105)</f>
        <v>67</v>
      </c>
      <c r="T106" s="738"/>
      <c r="U106" s="753">
        <f t="shared" ref="U106" si="160">SUM(U102:U105)</f>
        <v>66</v>
      </c>
      <c r="V106" s="738"/>
      <c r="W106" s="753">
        <f t="shared" ref="W106" si="161">SUM(W102:W105)</f>
        <v>66</v>
      </c>
      <c r="X106" s="738"/>
      <c r="Y106" s="1486"/>
      <c r="Z106" s="1486"/>
      <c r="AA106" s="1157">
        <f>SUM(G106,I106,K106,M106,O106,Q106)</f>
        <v>398</v>
      </c>
    </row>
    <row r="108" spans="1:27" ht="16.5" thickBot="1" x14ac:dyDescent="0.3">
      <c r="A108" s="1427" t="s">
        <v>557</v>
      </c>
      <c r="B108" s="1428"/>
      <c r="C108" s="1428"/>
      <c r="D108" s="1428"/>
      <c r="E108" s="1428"/>
      <c r="F108" s="1428"/>
      <c r="G108" s="1428"/>
      <c r="H108" s="1428"/>
      <c r="I108" s="1428"/>
      <c r="J108" s="1428"/>
      <c r="K108" s="1428"/>
      <c r="L108" s="1428"/>
      <c r="M108" s="1428"/>
      <c r="N108" s="1428"/>
      <c r="O108" s="1428"/>
      <c r="P108" s="1428"/>
      <c r="Q108" s="1428"/>
      <c r="R108" s="1428"/>
      <c r="S108" s="1428"/>
      <c r="T108" s="1428"/>
      <c r="U108" s="1428"/>
      <c r="V108" s="1428"/>
      <c r="W108" s="1428"/>
      <c r="X108" s="1428"/>
      <c r="Y108" s="1428"/>
      <c r="Z108" s="1428"/>
      <c r="AA108" s="1428"/>
    </row>
    <row r="109" spans="1:27" ht="24.75" outlineLevel="1" thickBot="1" x14ac:dyDescent="0.3">
      <c r="A109" s="352" t="s">
        <v>14</v>
      </c>
      <c r="B109" s="233" t="s">
        <v>15</v>
      </c>
      <c r="C109" s="1121" t="s">
        <v>544</v>
      </c>
      <c r="D109" s="15" t="s">
        <v>1</v>
      </c>
      <c r="E109" s="1121" t="s">
        <v>545</v>
      </c>
      <c r="F109" s="15" t="s">
        <v>1</v>
      </c>
      <c r="G109" s="346" t="str">
        <f>'Pque N Mundo I'!G6</f>
        <v>MAR_17</v>
      </c>
      <c r="H109" s="347" t="str">
        <f>'Pque N Mundo I'!H6</f>
        <v>%</v>
      </c>
      <c r="I109" s="346" t="str">
        <f>'Pque N Mundo I'!I6</f>
        <v>ABR_17</v>
      </c>
      <c r="J109" s="347" t="str">
        <f>'Pque N Mundo I'!J6</f>
        <v>%</v>
      </c>
      <c r="K109" s="346" t="str">
        <f>'Pque N Mundo I'!K6</f>
        <v>MAI_17</v>
      </c>
      <c r="L109" s="347" t="str">
        <f>'Pque N Mundo I'!L6</f>
        <v>%</v>
      </c>
      <c r="M109" s="346" t="str">
        <f>'Pque N Mundo I'!O6</f>
        <v>JUN_17</v>
      </c>
      <c r="N109" s="347" t="str">
        <f>'Pque N Mundo I'!P6</f>
        <v>%</v>
      </c>
      <c r="O109" s="348" t="str">
        <f>'Pque N Mundo I'!Q6</f>
        <v>JUL_17</v>
      </c>
      <c r="P109" s="349" t="str">
        <f>'Pque N Mundo I'!R6</f>
        <v>%</v>
      </c>
      <c r="Q109" s="348" t="str">
        <f>'Pque N Mundo I'!S6</f>
        <v>AGO_17</v>
      </c>
      <c r="R109" s="349" t="str">
        <f>'Pque N Mundo I'!T6</f>
        <v>%</v>
      </c>
      <c r="S109" s="14" t="s">
        <v>533</v>
      </c>
      <c r="T109" s="15" t="s">
        <v>1</v>
      </c>
      <c r="U109" s="14" t="s">
        <v>534</v>
      </c>
      <c r="V109" s="15" t="s">
        <v>1</v>
      </c>
      <c r="W109" s="14" t="s">
        <v>535</v>
      </c>
      <c r="X109" s="15" t="s">
        <v>1</v>
      </c>
      <c r="Y109" s="1482"/>
      <c r="Z109" s="1482"/>
      <c r="AA109" s="147" t="s">
        <v>6</v>
      </c>
    </row>
    <row r="110" spans="1:27" ht="15.75" outlineLevel="1" thickTop="1" x14ac:dyDescent="0.25">
      <c r="A110" s="353" t="s">
        <v>409</v>
      </c>
      <c r="B110" s="235">
        <f>'UBS Vila Ede'!B7</f>
        <v>656</v>
      </c>
      <c r="C110" s="235">
        <f>'UBS Vila Ede'!C7</f>
        <v>560</v>
      </c>
      <c r="D110" s="235">
        <f>'UBS Vila Ede'!D7</f>
        <v>0.85365853658536583</v>
      </c>
      <c r="E110" s="235">
        <f>'UBS Vila Ede'!E7</f>
        <v>490</v>
      </c>
      <c r="F110" s="235">
        <f>'UBS Vila Ede'!F7</f>
        <v>0.74695121951219512</v>
      </c>
      <c r="G110" s="152">
        <f>'UBS Vila Ede'!G7</f>
        <v>728</v>
      </c>
      <c r="H110" s="174">
        <f t="shared" ref="H110:H116" si="162">G110/$B110</f>
        <v>1.1097560975609757</v>
      </c>
      <c r="I110" s="152">
        <f>'UBS Vila Ede'!I7</f>
        <v>535</v>
      </c>
      <c r="J110" s="174">
        <f t="shared" ref="J110:J116" si="163">I110/$B110</f>
        <v>0.81554878048780488</v>
      </c>
      <c r="K110" s="152">
        <f>'UBS Vila Ede'!K7</f>
        <v>709</v>
      </c>
      <c r="L110" s="174">
        <f t="shared" ref="L110:N116" si="164">K110/$B110</f>
        <v>1.0807926829268293</v>
      </c>
      <c r="M110" s="152">
        <f>'UBS Vila Ede'!O7</f>
        <v>710</v>
      </c>
      <c r="N110" s="174">
        <f t="shared" si="164"/>
        <v>1.0823170731707317</v>
      </c>
      <c r="O110" s="152">
        <f>'UBS Vila Ede'!Q7</f>
        <v>544</v>
      </c>
      <c r="P110" s="174">
        <f t="shared" ref="P110:P116" si="165">O110/$B110</f>
        <v>0.82926829268292679</v>
      </c>
      <c r="Q110" s="152">
        <f>'UBS Vila Ede'!S7</f>
        <v>786</v>
      </c>
      <c r="R110" s="174">
        <f t="shared" ref="R110:R116" si="166">Q110/$B110</f>
        <v>1.1981707317073171</v>
      </c>
      <c r="S110" s="152">
        <f>'UBS Vila Ede'!W7</f>
        <v>746</v>
      </c>
      <c r="T110" s="70">
        <f t="shared" ref="T110" si="167">S110/$B110</f>
        <v>1.1371951219512195</v>
      </c>
      <c r="U110" s="890">
        <f>'UBS Vila Ede'!Y7</f>
        <v>778</v>
      </c>
      <c r="V110" s="70">
        <f t="shared" ref="V110:X110" si="168">U110/$B110</f>
        <v>1.1859756097560976</v>
      </c>
      <c r="W110" s="890">
        <f>'UBS Vila Ede'!AA7</f>
        <v>592</v>
      </c>
      <c r="X110" s="70">
        <f t="shared" si="168"/>
        <v>0.90243902439024393</v>
      </c>
      <c r="Y110" s="1049"/>
      <c r="Z110" s="1049"/>
      <c r="AA110" s="152">
        <f>SUM(G110,I110,K110,M110,O110,Q110)</f>
        <v>4012</v>
      </c>
    </row>
    <row r="111" spans="1:27" outlineLevel="1" x14ac:dyDescent="0.25">
      <c r="A111" s="353" t="s">
        <v>9</v>
      </c>
      <c r="B111" s="238">
        <f>'UBS Vila Ede'!B8</f>
        <v>2416</v>
      </c>
      <c r="C111" s="238">
        <f>'UBS Vila Ede'!C8</f>
        <v>2338</v>
      </c>
      <c r="D111" s="238">
        <f>'UBS Vila Ede'!D8</f>
        <v>0.9677152317880795</v>
      </c>
      <c r="E111" s="238">
        <f>'UBS Vila Ede'!E8</f>
        <v>2040</v>
      </c>
      <c r="F111" s="238">
        <f>'UBS Vila Ede'!F8</f>
        <v>0.8443708609271523</v>
      </c>
      <c r="G111" s="155">
        <f>'UBS Vila Ede'!G8</f>
        <v>2976</v>
      </c>
      <c r="H111" s="176">
        <f t="shared" si="162"/>
        <v>1.2317880794701987</v>
      </c>
      <c r="I111" s="155">
        <f>'UBS Vila Ede'!I8</f>
        <v>2166</v>
      </c>
      <c r="J111" s="176">
        <f t="shared" si="163"/>
        <v>0.89652317880794707</v>
      </c>
      <c r="K111" s="155">
        <f>'UBS Vila Ede'!K8</f>
        <v>2917</v>
      </c>
      <c r="L111" s="176">
        <f t="shared" si="164"/>
        <v>1.2073675496688743</v>
      </c>
      <c r="M111" s="155">
        <f>'UBS Vila Ede'!O8</f>
        <v>2855</v>
      </c>
      <c r="N111" s="176">
        <f t="shared" si="164"/>
        <v>1.181705298013245</v>
      </c>
      <c r="O111" s="155">
        <f>'UBS Vila Ede'!Q8</f>
        <v>1939</v>
      </c>
      <c r="P111" s="176">
        <f t="shared" si="165"/>
        <v>0.80256622516556286</v>
      </c>
      <c r="Q111" s="155">
        <f>'UBS Vila Ede'!S8</f>
        <v>3033</v>
      </c>
      <c r="R111" s="176">
        <f t="shared" si="166"/>
        <v>1.2553807947019868</v>
      </c>
      <c r="S111" s="155">
        <f>'UBS Vila Ede'!W8</f>
        <v>2590</v>
      </c>
      <c r="T111" s="70">
        <f t="shared" ref="T111:T116" si="169">S111/$B111</f>
        <v>1.0720198675496688</v>
      </c>
      <c r="U111" s="890">
        <f>'UBS Vila Ede'!Y8</f>
        <v>3684</v>
      </c>
      <c r="V111" s="70">
        <f t="shared" ref="V111:V116" si="170">U111/$B111</f>
        <v>1.5248344370860927</v>
      </c>
      <c r="W111" s="890">
        <f>'UBS Vila Ede'!AA8</f>
        <v>2928</v>
      </c>
      <c r="X111" s="70">
        <f t="shared" ref="X111:X116" si="171">W111/$B111</f>
        <v>1.2119205298013245</v>
      </c>
      <c r="Y111" s="1049"/>
      <c r="Z111" s="1049"/>
      <c r="AA111" s="155">
        <f>SUM(G111,I111,K111,M111,O111,Q111)</f>
        <v>15886</v>
      </c>
    </row>
    <row r="112" spans="1:27" outlineLevel="1" x14ac:dyDescent="0.25">
      <c r="A112" s="353" t="s">
        <v>10</v>
      </c>
      <c r="B112" s="238">
        <f>'UBS Vila Ede'!B9</f>
        <v>526</v>
      </c>
      <c r="C112" s="238">
        <f>'UBS Vila Ede'!C9</f>
        <v>608</v>
      </c>
      <c r="D112" s="238">
        <f>'UBS Vila Ede'!D9</f>
        <v>1.1558935361216729</v>
      </c>
      <c r="E112" s="238">
        <f>'UBS Vila Ede'!E9</f>
        <v>583</v>
      </c>
      <c r="F112" s="238">
        <f>'UBS Vila Ede'!F9</f>
        <v>1.1083650190114069</v>
      </c>
      <c r="G112" s="155">
        <f>'UBS Vila Ede'!G9</f>
        <v>426</v>
      </c>
      <c r="H112" s="176">
        <f t="shared" si="162"/>
        <v>0.8098859315589354</v>
      </c>
      <c r="I112" s="155">
        <f>'UBS Vila Ede'!I9</f>
        <v>609</v>
      </c>
      <c r="J112" s="176">
        <f t="shared" si="163"/>
        <v>1.1577946768060836</v>
      </c>
      <c r="K112" s="155">
        <f>'UBS Vila Ede'!K9</f>
        <v>686</v>
      </c>
      <c r="L112" s="176">
        <f t="shared" si="164"/>
        <v>1.3041825095057034</v>
      </c>
      <c r="M112" s="155">
        <f>'UBS Vila Ede'!O9</f>
        <v>625</v>
      </c>
      <c r="N112" s="176">
        <f t="shared" si="164"/>
        <v>1.188212927756654</v>
      </c>
      <c r="O112" s="155">
        <f>'UBS Vila Ede'!Q9</f>
        <v>698</v>
      </c>
      <c r="P112" s="176">
        <f t="shared" si="165"/>
        <v>1.3269961977186311</v>
      </c>
      <c r="Q112" s="155">
        <f>'UBS Vila Ede'!S9</f>
        <v>563</v>
      </c>
      <c r="R112" s="176">
        <f t="shared" si="166"/>
        <v>1.0703422053231939</v>
      </c>
      <c r="S112" s="155">
        <f>'UBS Vila Ede'!W9</f>
        <v>607</v>
      </c>
      <c r="T112" s="70">
        <f t="shared" si="169"/>
        <v>1.1539923954372624</v>
      </c>
      <c r="U112" s="890">
        <f>'UBS Vila Ede'!Y9</f>
        <v>712</v>
      </c>
      <c r="V112" s="70">
        <f t="shared" si="170"/>
        <v>1.3536121673003803</v>
      </c>
      <c r="W112" s="890">
        <f>'UBS Vila Ede'!AA9</f>
        <v>591</v>
      </c>
      <c r="X112" s="70">
        <f t="shared" si="171"/>
        <v>1.123574144486692</v>
      </c>
      <c r="Y112" s="1049"/>
      <c r="Z112" s="1049"/>
      <c r="AA112" s="155">
        <f>SUM(G112,I112,K112,M112,O112,Q112)</f>
        <v>3607</v>
      </c>
    </row>
    <row r="113" spans="1:27" outlineLevel="1" x14ac:dyDescent="0.25">
      <c r="A113" s="353" t="s">
        <v>42</v>
      </c>
      <c r="B113" s="238">
        <f>'UBS Vila Ede'!B10</f>
        <v>526</v>
      </c>
      <c r="C113" s="238">
        <f>'UBS Vila Ede'!C10</f>
        <v>439</v>
      </c>
      <c r="D113" s="238">
        <f>'UBS Vila Ede'!D10</f>
        <v>0.83460076045627374</v>
      </c>
      <c r="E113" s="238">
        <f>'UBS Vila Ede'!E10</f>
        <v>425</v>
      </c>
      <c r="F113" s="238">
        <f>'UBS Vila Ede'!F10</f>
        <v>0.80798479087452468</v>
      </c>
      <c r="G113" s="155">
        <f>'UBS Vila Ede'!G10</f>
        <v>392</v>
      </c>
      <c r="H113" s="176">
        <f t="shared" si="162"/>
        <v>0.74524714828897343</v>
      </c>
      <c r="I113" s="155">
        <f>'UBS Vila Ede'!I10</f>
        <v>291</v>
      </c>
      <c r="J113" s="176">
        <f t="shared" si="163"/>
        <v>0.55323193916349811</v>
      </c>
      <c r="K113" s="155">
        <f>'UBS Vila Ede'!K10</f>
        <v>499</v>
      </c>
      <c r="L113" s="176">
        <f t="shared" si="164"/>
        <v>0.9486692015209125</v>
      </c>
      <c r="M113" s="155">
        <f>'UBS Vila Ede'!O10</f>
        <v>559</v>
      </c>
      <c r="N113" s="176">
        <f t="shared" si="164"/>
        <v>1.0627376425855513</v>
      </c>
      <c r="O113" s="155">
        <f>'UBS Vila Ede'!Q10</f>
        <v>486</v>
      </c>
      <c r="P113" s="176">
        <f t="shared" si="165"/>
        <v>0.92395437262357416</v>
      </c>
      <c r="Q113" s="155">
        <f>'UBS Vila Ede'!S10</f>
        <v>724</v>
      </c>
      <c r="R113" s="176">
        <f t="shared" si="166"/>
        <v>1.376425855513308</v>
      </c>
      <c r="S113" s="155">
        <f>'UBS Vila Ede'!W10</f>
        <v>521</v>
      </c>
      <c r="T113" s="70">
        <f t="shared" si="169"/>
        <v>0.99049429657794674</v>
      </c>
      <c r="U113" s="890">
        <f>'UBS Vila Ede'!Y10</f>
        <v>455</v>
      </c>
      <c r="V113" s="70">
        <f t="shared" si="170"/>
        <v>0.86501901140684412</v>
      </c>
      <c r="W113" s="890">
        <f>'UBS Vila Ede'!AA10</f>
        <v>337</v>
      </c>
      <c r="X113" s="70">
        <f t="shared" si="171"/>
        <v>0.64068441064638781</v>
      </c>
      <c r="Y113" s="1049"/>
      <c r="Z113" s="1049"/>
      <c r="AA113" s="155">
        <f>SUM(G113,I113,K113,M113,O113,Q113)</f>
        <v>2951</v>
      </c>
    </row>
    <row r="114" spans="1:27" outlineLevel="1" x14ac:dyDescent="0.25">
      <c r="A114" s="1249" t="s">
        <v>200</v>
      </c>
      <c r="B114" s="238">
        <f>'UBS Vila Ede'!B11</f>
        <v>125</v>
      </c>
      <c r="C114" s="238">
        <f>'UBS Vila Ede'!C11</f>
        <v>114</v>
      </c>
      <c r="D114" s="238">
        <f>'UBS Vila Ede'!D11</f>
        <v>0.91200000000000003</v>
      </c>
      <c r="E114" s="238">
        <f>'UBS Vila Ede'!E11</f>
        <v>86</v>
      </c>
      <c r="F114" s="238">
        <f>'UBS Vila Ede'!F11</f>
        <v>0.68799999999999994</v>
      </c>
      <c r="G114" s="155">
        <f>'UBS Vila Ede'!G11</f>
        <v>111</v>
      </c>
      <c r="H114" s="176">
        <f t="shared" si="162"/>
        <v>0.88800000000000001</v>
      </c>
      <c r="I114" s="155">
        <f>'UBS Vila Ede'!I11</f>
        <v>45</v>
      </c>
      <c r="J114" s="176">
        <f t="shared" si="163"/>
        <v>0.36</v>
      </c>
      <c r="K114" s="155">
        <f>'UBS Vila Ede'!K11</f>
        <v>56</v>
      </c>
      <c r="L114" s="176">
        <f t="shared" si="164"/>
        <v>0.44800000000000001</v>
      </c>
      <c r="M114" s="155">
        <f>'UBS Vila Ede'!O11</f>
        <v>115</v>
      </c>
      <c r="N114" s="176">
        <f t="shared" si="164"/>
        <v>0.92</v>
      </c>
      <c r="O114" s="155">
        <f>'UBS Vila Ede'!Q11</f>
        <v>125</v>
      </c>
      <c r="P114" s="176">
        <f t="shared" si="165"/>
        <v>1</v>
      </c>
      <c r="Q114" s="155">
        <f>'UBS Vila Ede'!S11</f>
        <v>25</v>
      </c>
      <c r="R114" s="176">
        <f t="shared" si="166"/>
        <v>0.2</v>
      </c>
      <c r="S114" s="155">
        <f>'UBS Vila Ede'!W11</f>
        <v>82</v>
      </c>
      <c r="T114" s="70">
        <f t="shared" si="169"/>
        <v>0.65600000000000003</v>
      </c>
      <c r="U114" s="890">
        <f>'UBS Vila Ede'!Y11</f>
        <v>116</v>
      </c>
      <c r="V114" s="70">
        <f t="shared" si="170"/>
        <v>0.92800000000000005</v>
      </c>
      <c r="W114" s="890">
        <f>'UBS Vila Ede'!AA11</f>
        <v>105</v>
      </c>
      <c r="X114" s="70">
        <f t="shared" si="171"/>
        <v>0.84</v>
      </c>
      <c r="Y114" s="1049"/>
      <c r="Z114" s="1049"/>
      <c r="AA114" s="155">
        <f>SUM(G114,I114,K114,M114,O114,Q114)</f>
        <v>477</v>
      </c>
    </row>
    <row r="115" spans="1:27" ht="15.75" outlineLevel="1" thickBot="1" x14ac:dyDescent="0.3">
      <c r="A115" s="1240" t="s">
        <v>13</v>
      </c>
      <c r="B115" s="1158">
        <f>'UBS Vila Ede'!B12</f>
        <v>526</v>
      </c>
      <c r="C115" s="1158">
        <f>'UBS Vila Ede'!C12</f>
        <v>417</v>
      </c>
      <c r="D115" s="1158">
        <f>'UBS Vila Ede'!D12</f>
        <v>0.79277566539923949</v>
      </c>
      <c r="E115" s="1158">
        <f>'UBS Vila Ede'!E12</f>
        <v>417</v>
      </c>
      <c r="F115" s="1158">
        <f>'UBS Vila Ede'!F12</f>
        <v>0.79277566539923949</v>
      </c>
      <c r="G115" s="1159">
        <f>'UBS Vila Ede'!G12</f>
        <v>500</v>
      </c>
      <c r="H115" s="1150">
        <f t="shared" si="162"/>
        <v>0.95057034220532322</v>
      </c>
      <c r="I115" s="1159">
        <f>'UBS Vila Ede'!I12</f>
        <v>448</v>
      </c>
      <c r="J115" s="1150">
        <f t="shared" si="163"/>
        <v>0.85171102661596954</v>
      </c>
      <c r="K115" s="1159">
        <f>'UBS Vila Ede'!K12</f>
        <v>543</v>
      </c>
      <c r="L115" s="1150">
        <f t="shared" si="164"/>
        <v>1.0323193916349811</v>
      </c>
      <c r="M115" s="1159">
        <f>'UBS Vila Ede'!O12</f>
        <v>443</v>
      </c>
      <c r="N115" s="1150">
        <f t="shared" si="164"/>
        <v>0.84220532319391639</v>
      </c>
      <c r="O115" s="1159">
        <f>'UBS Vila Ede'!Q12</f>
        <v>334</v>
      </c>
      <c r="P115" s="1150">
        <f t="shared" si="165"/>
        <v>0.63498098859315588</v>
      </c>
      <c r="Q115" s="1159">
        <f>'UBS Vila Ede'!S12</f>
        <v>331</v>
      </c>
      <c r="R115" s="1150">
        <f t="shared" si="166"/>
        <v>0.62927756653992395</v>
      </c>
      <c r="S115" s="1159">
        <f>'UBS Vila Ede'!W12</f>
        <v>427</v>
      </c>
      <c r="T115" s="1052">
        <f t="shared" si="169"/>
        <v>0.81178707224334601</v>
      </c>
      <c r="U115" s="890">
        <f>'UBS Vila Ede'!Y12</f>
        <v>492</v>
      </c>
      <c r="V115" s="1052">
        <f t="shared" si="170"/>
        <v>0.93536121673003803</v>
      </c>
      <c r="W115" s="890">
        <f>'UBS Vila Ede'!AA12</f>
        <v>434</v>
      </c>
      <c r="X115" s="1052">
        <f t="shared" si="171"/>
        <v>0.82509505703422048</v>
      </c>
      <c r="Y115" s="1387"/>
      <c r="Z115" s="1387"/>
      <c r="AA115" s="1159">
        <f>SUM(G115,I115,K115,M115,O115,Q115)</f>
        <v>2599</v>
      </c>
    </row>
    <row r="116" spans="1:27" ht="15.75" outlineLevel="1" thickBot="1" x14ac:dyDescent="0.3">
      <c r="A116" s="1270" t="s">
        <v>7</v>
      </c>
      <c r="B116" s="1149">
        <f>SUM(B110:B115)</f>
        <v>4775</v>
      </c>
      <c r="C116" s="1149">
        <f t="shared" ref="C116:F116" si="172">SUM(C110:C115)</f>
        <v>4476</v>
      </c>
      <c r="D116" s="1149">
        <f t="shared" si="172"/>
        <v>5.5166437303506317</v>
      </c>
      <c r="E116" s="1149">
        <f t="shared" si="172"/>
        <v>4041</v>
      </c>
      <c r="F116" s="1149">
        <f t="shared" si="172"/>
        <v>4.9884475557245187</v>
      </c>
      <c r="G116" s="753">
        <f>SUM(G110:G115)</f>
        <v>5133</v>
      </c>
      <c r="H116" s="362">
        <f t="shared" si="162"/>
        <v>1.0749738219895288</v>
      </c>
      <c r="I116" s="753">
        <f>SUM(I110:I115)</f>
        <v>4094</v>
      </c>
      <c r="J116" s="362">
        <f t="shared" si="163"/>
        <v>0.85738219895287959</v>
      </c>
      <c r="K116" s="753">
        <f>SUM(K110:K115)</f>
        <v>5410</v>
      </c>
      <c r="L116" s="362">
        <f t="shared" si="164"/>
        <v>1.1329842931937173</v>
      </c>
      <c r="M116" s="753">
        <f>SUM(M110:M115)</f>
        <v>5307</v>
      </c>
      <c r="N116" s="362">
        <f t="shared" si="164"/>
        <v>1.111413612565445</v>
      </c>
      <c r="O116" s="753">
        <f t="shared" ref="O116" si="173">SUM(O110:O115)</f>
        <v>4126</v>
      </c>
      <c r="P116" s="362">
        <f t="shared" si="165"/>
        <v>0.86408376963350786</v>
      </c>
      <c r="Q116" s="753">
        <f t="shared" ref="Q116" si="174">SUM(Q110:Q115)</f>
        <v>5462</v>
      </c>
      <c r="R116" s="362">
        <f t="shared" si="166"/>
        <v>1.1438743455497382</v>
      </c>
      <c r="S116" s="753">
        <f t="shared" ref="S116:W116" si="175">SUM(S110:S115)</f>
        <v>4973</v>
      </c>
      <c r="T116" s="1084">
        <f t="shared" si="169"/>
        <v>1.0414659685863874</v>
      </c>
      <c r="U116" s="753">
        <f t="shared" si="175"/>
        <v>6237</v>
      </c>
      <c r="V116" s="1084">
        <f t="shared" si="170"/>
        <v>1.3061780104712042</v>
      </c>
      <c r="W116" s="753">
        <f t="shared" si="175"/>
        <v>4987</v>
      </c>
      <c r="X116" s="1084">
        <f t="shared" si="171"/>
        <v>1.0443979057591624</v>
      </c>
      <c r="Y116" s="1483"/>
      <c r="Z116" s="1483"/>
      <c r="AA116" s="1157">
        <f>SUM(G116,I116,K116,M116,O116,Q116)</f>
        <v>29532</v>
      </c>
    </row>
    <row r="118" spans="1:27" ht="16.5" thickBot="1" x14ac:dyDescent="0.3">
      <c r="A118" s="1427" t="s">
        <v>558</v>
      </c>
      <c r="B118" s="1428"/>
      <c r="C118" s="1428"/>
      <c r="D118" s="1428"/>
      <c r="E118" s="1428"/>
      <c r="F118" s="1428"/>
      <c r="G118" s="1428"/>
      <c r="H118" s="1428"/>
      <c r="I118" s="1428"/>
      <c r="J118" s="1428"/>
      <c r="K118" s="1428"/>
      <c r="L118" s="1428"/>
      <c r="M118" s="1428"/>
      <c r="N118" s="1428"/>
      <c r="O118" s="1428"/>
      <c r="P118" s="1428"/>
      <c r="Q118" s="1428"/>
      <c r="R118" s="1428"/>
      <c r="S118" s="1428"/>
      <c r="T118" s="1428"/>
      <c r="U118" s="1428"/>
      <c r="V118" s="1428"/>
      <c r="W118" s="1428"/>
      <c r="X118" s="1428"/>
      <c r="Y118" s="1428"/>
      <c r="Z118" s="1428"/>
      <c r="AA118" s="1428"/>
    </row>
    <row r="119" spans="1:27" ht="24.75" outlineLevel="1" thickBot="1" x14ac:dyDescent="0.3">
      <c r="A119" s="352" t="s">
        <v>14</v>
      </c>
      <c r="B119" s="233" t="s">
        <v>15</v>
      </c>
      <c r="C119" s="1121" t="s">
        <v>544</v>
      </c>
      <c r="D119" s="15" t="s">
        <v>1</v>
      </c>
      <c r="E119" s="1121" t="s">
        <v>545</v>
      </c>
      <c r="F119" s="15" t="s">
        <v>1</v>
      </c>
      <c r="G119" s="346" t="str">
        <f>'Pque N Mundo I'!G6</f>
        <v>MAR_17</v>
      </c>
      <c r="H119" s="347" t="str">
        <f>'Pque N Mundo I'!H6</f>
        <v>%</v>
      </c>
      <c r="I119" s="346" t="str">
        <f>'Pque N Mundo I'!I6</f>
        <v>ABR_17</v>
      </c>
      <c r="J119" s="347" t="str">
        <f>'Pque N Mundo I'!J6</f>
        <v>%</v>
      </c>
      <c r="K119" s="346" t="str">
        <f>'Pque N Mundo I'!K6</f>
        <v>MAI_17</v>
      </c>
      <c r="L119" s="347" t="str">
        <f>'Pque N Mundo I'!L6</f>
        <v>%</v>
      </c>
      <c r="M119" s="346" t="str">
        <f>'Pque N Mundo I'!O6</f>
        <v>JUN_17</v>
      </c>
      <c r="N119" s="347" t="str">
        <f>'Pque N Mundo I'!P6</f>
        <v>%</v>
      </c>
      <c r="O119" s="348" t="str">
        <f>'Pque N Mundo I'!Q6</f>
        <v>JUL_17</v>
      </c>
      <c r="P119" s="349" t="str">
        <f>'Pque N Mundo I'!R6</f>
        <v>%</v>
      </c>
      <c r="Q119" s="348" t="str">
        <f>'Pque N Mundo I'!S6</f>
        <v>AGO_17</v>
      </c>
      <c r="R119" s="349" t="str">
        <f>'Pque N Mundo I'!T6</f>
        <v>%</v>
      </c>
      <c r="S119" s="14" t="s">
        <v>533</v>
      </c>
      <c r="T119" s="15" t="s">
        <v>1</v>
      </c>
      <c r="U119" s="14" t="s">
        <v>534</v>
      </c>
      <c r="V119" s="15" t="s">
        <v>1</v>
      </c>
      <c r="W119" s="14" t="s">
        <v>535</v>
      </c>
      <c r="X119" s="15" t="s">
        <v>1</v>
      </c>
      <c r="Y119" s="1482"/>
      <c r="Z119" s="1482"/>
      <c r="AA119" s="147" t="s">
        <v>6</v>
      </c>
    </row>
    <row r="120" spans="1:27" ht="15.75" outlineLevel="1" thickTop="1" x14ac:dyDescent="0.25">
      <c r="A120" s="353" t="s">
        <v>409</v>
      </c>
      <c r="B120" s="235">
        <f>'UBS Vila Leonor'!B7</f>
        <v>464</v>
      </c>
      <c r="C120" s="235">
        <f>'UBS Vila Leonor'!C7</f>
        <v>859</v>
      </c>
      <c r="D120" s="235">
        <f>'UBS Vila Leonor'!D7</f>
        <v>1.8512931034482758</v>
      </c>
      <c r="E120" s="235">
        <f>'UBS Vila Leonor'!E7</f>
        <v>604</v>
      </c>
      <c r="F120" s="235">
        <f>'UBS Vila Leonor'!F7</f>
        <v>1.3017241379310345</v>
      </c>
      <c r="G120" s="152">
        <f>'UBS Vila Leonor'!G7</f>
        <v>565</v>
      </c>
      <c r="H120" s="174">
        <f t="shared" ref="H120:H125" si="176">G120/$B120</f>
        <v>1.2176724137931034</v>
      </c>
      <c r="I120" s="152">
        <f>'UBS Vila Leonor'!I7</f>
        <v>495</v>
      </c>
      <c r="J120" s="174">
        <f t="shared" ref="J120:J125" si="177">I120/$B120</f>
        <v>1.0668103448275863</v>
      </c>
      <c r="K120" s="152">
        <f>'UBS Vila Leonor'!K7</f>
        <v>507</v>
      </c>
      <c r="L120" s="174">
        <f t="shared" ref="L120:N125" si="178">K120/$B120</f>
        <v>1.0926724137931034</v>
      </c>
      <c r="M120" s="152">
        <f>'UBS Vila Leonor'!O7</f>
        <v>215</v>
      </c>
      <c r="N120" s="174">
        <f t="shared" si="178"/>
        <v>0.46336206896551724</v>
      </c>
      <c r="O120" s="152">
        <f>'UBS Vila Leonor'!Q7</f>
        <v>232</v>
      </c>
      <c r="P120" s="174">
        <f t="shared" ref="P120:P125" si="179">O120/$B120</f>
        <v>0.5</v>
      </c>
      <c r="Q120" s="152">
        <f>'UBS Vila Leonor'!S7</f>
        <v>514</v>
      </c>
      <c r="R120" s="174">
        <f t="shared" ref="R120:R125" si="180">Q120/$B120</f>
        <v>1.1077586206896552</v>
      </c>
      <c r="S120" s="152">
        <f>'UBS Vila Leonor'!W7</f>
        <v>514</v>
      </c>
      <c r="T120" s="70">
        <f t="shared" ref="T120" si="181">S120/$B120</f>
        <v>1.1077586206896552</v>
      </c>
      <c r="U120" s="890">
        <f>'UBS Vila Leonor'!Y7</f>
        <v>477</v>
      </c>
      <c r="V120" s="70">
        <f t="shared" ref="V120:X120" si="182">U120/$B120</f>
        <v>1.0280172413793103</v>
      </c>
      <c r="W120" s="890">
        <f>'UBS Vila Leonor'!AA7</f>
        <v>442</v>
      </c>
      <c r="X120" s="70">
        <f t="shared" si="182"/>
        <v>0.95258620689655171</v>
      </c>
      <c r="Y120" s="1049"/>
      <c r="Z120" s="1049"/>
      <c r="AA120" s="152">
        <f>SUM(G120,I120,K120,M120,O120,Q120)</f>
        <v>2528</v>
      </c>
    </row>
    <row r="121" spans="1:27" outlineLevel="1" x14ac:dyDescent="0.25">
      <c r="A121" s="353" t="s">
        <v>9</v>
      </c>
      <c r="B121" s="238">
        <f>'UBS Vila Leonor'!B8</f>
        <v>1544</v>
      </c>
      <c r="C121" s="238">
        <f>'UBS Vila Leonor'!C8</f>
        <v>2931</v>
      </c>
      <c r="D121" s="238">
        <f>'UBS Vila Leonor'!D8</f>
        <v>1.8983160621761659</v>
      </c>
      <c r="E121" s="238">
        <f>'UBS Vila Leonor'!E8</f>
        <v>2554</v>
      </c>
      <c r="F121" s="238">
        <f>'UBS Vila Leonor'!F8</f>
        <v>1.6541450777202074</v>
      </c>
      <c r="G121" s="155">
        <f>'UBS Vila Leonor'!G8</f>
        <v>1801</v>
      </c>
      <c r="H121" s="176">
        <f t="shared" si="176"/>
        <v>1.1664507772020725</v>
      </c>
      <c r="I121" s="155">
        <f>'UBS Vila Leonor'!I8</f>
        <v>2096</v>
      </c>
      <c r="J121" s="176">
        <f t="shared" si="177"/>
        <v>1.3575129533678756</v>
      </c>
      <c r="K121" s="155">
        <f>'UBS Vila Leonor'!K8</f>
        <v>2197</v>
      </c>
      <c r="L121" s="176">
        <f t="shared" si="178"/>
        <v>1.4229274611398963</v>
      </c>
      <c r="M121" s="155">
        <f>'UBS Vila Leonor'!O8</f>
        <v>629</v>
      </c>
      <c r="N121" s="176">
        <f t="shared" si="178"/>
        <v>0.40738341968911918</v>
      </c>
      <c r="O121" s="155">
        <f>'UBS Vila Leonor'!Q8</f>
        <v>745</v>
      </c>
      <c r="P121" s="176">
        <f t="shared" si="179"/>
        <v>0.48251295336787564</v>
      </c>
      <c r="Q121" s="155">
        <f>'UBS Vila Leonor'!S8</f>
        <v>1819</v>
      </c>
      <c r="R121" s="176">
        <f t="shared" si="180"/>
        <v>1.1781088082901554</v>
      </c>
      <c r="S121" s="155">
        <f>'UBS Vila Leonor'!W8</f>
        <v>2036</v>
      </c>
      <c r="T121" s="70">
        <f t="shared" ref="T121:T125" si="183">S121/$B121</f>
        <v>1.3186528497409327</v>
      </c>
      <c r="U121" s="890">
        <f>'UBS Vila Leonor'!Y8</f>
        <v>1670</v>
      </c>
      <c r="V121" s="70">
        <f t="shared" ref="V121:V125" si="184">U121/$B121</f>
        <v>1.0816062176165804</v>
      </c>
      <c r="W121" s="890">
        <f>'UBS Vila Leonor'!AA8</f>
        <v>1531</v>
      </c>
      <c r="X121" s="70">
        <f t="shared" ref="X121:X125" si="185">W121/$B121</f>
        <v>0.99158031088082899</v>
      </c>
      <c r="Y121" s="1049"/>
      <c r="Z121" s="1049"/>
      <c r="AA121" s="155">
        <f>SUM(G121,I121,K121,M121,O121,Q121)</f>
        <v>9287</v>
      </c>
    </row>
    <row r="122" spans="1:27" outlineLevel="1" x14ac:dyDescent="0.25">
      <c r="A122" s="353" t="s">
        <v>10</v>
      </c>
      <c r="B122" s="238">
        <f>'UBS Vila Leonor'!B9</f>
        <v>526</v>
      </c>
      <c r="C122" s="238">
        <f>'UBS Vila Leonor'!C9</f>
        <v>626</v>
      </c>
      <c r="D122" s="238">
        <f>'UBS Vila Leonor'!D9</f>
        <v>1.1901140684410647</v>
      </c>
      <c r="E122" s="238">
        <f>'UBS Vila Leonor'!E9</f>
        <v>523</v>
      </c>
      <c r="F122" s="238">
        <f>'UBS Vila Leonor'!F9</f>
        <v>0.99429657794676807</v>
      </c>
      <c r="G122" s="155">
        <f>'UBS Vila Leonor'!G9</f>
        <v>491</v>
      </c>
      <c r="H122" s="176">
        <f t="shared" si="176"/>
        <v>0.93346007604562742</v>
      </c>
      <c r="I122" s="155">
        <f>'UBS Vila Leonor'!I9</f>
        <v>374</v>
      </c>
      <c r="J122" s="176">
        <f t="shared" si="177"/>
        <v>0.71102661596958172</v>
      </c>
      <c r="K122" s="155">
        <f>'UBS Vila Leonor'!K9</f>
        <v>545</v>
      </c>
      <c r="L122" s="176">
        <f t="shared" si="178"/>
        <v>1.0361216730038023</v>
      </c>
      <c r="M122" s="155">
        <f>'UBS Vila Leonor'!O9</f>
        <v>496</v>
      </c>
      <c r="N122" s="176">
        <f t="shared" si="178"/>
        <v>0.94296577946768056</v>
      </c>
      <c r="O122" s="155">
        <f>'UBS Vila Leonor'!Q9</f>
        <v>545</v>
      </c>
      <c r="P122" s="176">
        <f t="shared" si="179"/>
        <v>1.0361216730038023</v>
      </c>
      <c r="Q122" s="155">
        <f>'UBS Vila Leonor'!S9</f>
        <v>634</v>
      </c>
      <c r="R122" s="176">
        <f t="shared" si="180"/>
        <v>1.2053231939163498</v>
      </c>
      <c r="S122" s="155">
        <f>'UBS Vila Leonor'!W9</f>
        <v>505</v>
      </c>
      <c r="T122" s="70">
        <f t="shared" si="183"/>
        <v>0.96007604562737647</v>
      </c>
      <c r="U122" s="890">
        <f>'UBS Vila Leonor'!Y9</f>
        <v>561</v>
      </c>
      <c r="V122" s="70">
        <f t="shared" si="184"/>
        <v>1.0665399239543727</v>
      </c>
      <c r="W122" s="890">
        <f>'UBS Vila Leonor'!AA9</f>
        <v>490</v>
      </c>
      <c r="X122" s="70">
        <f t="shared" si="185"/>
        <v>0.9315589353612167</v>
      </c>
      <c r="Y122" s="1049"/>
      <c r="Z122" s="1049"/>
      <c r="AA122" s="155">
        <f>SUM(G122,I122,K122,M122,O122,Q122)</f>
        <v>3085</v>
      </c>
    </row>
    <row r="123" spans="1:27" outlineLevel="1" x14ac:dyDescent="0.25">
      <c r="A123" s="353" t="s">
        <v>42</v>
      </c>
      <c r="B123" s="238">
        <f>'UBS Vila Leonor'!B10</f>
        <v>526</v>
      </c>
      <c r="C123" s="238">
        <f>'UBS Vila Leonor'!C10</f>
        <v>277</v>
      </c>
      <c r="D123" s="238">
        <f>'UBS Vila Leonor'!D10</f>
        <v>0.52661596958174905</v>
      </c>
      <c r="E123" s="238">
        <f>'UBS Vila Leonor'!E10</f>
        <v>225</v>
      </c>
      <c r="F123" s="238">
        <f>'UBS Vila Leonor'!F10</f>
        <v>0.42775665399239543</v>
      </c>
      <c r="G123" s="155">
        <f>'UBS Vila Leonor'!G10</f>
        <v>310</v>
      </c>
      <c r="H123" s="176">
        <f t="shared" si="176"/>
        <v>0.58935361216730042</v>
      </c>
      <c r="I123" s="155">
        <f>'UBS Vila Leonor'!I10</f>
        <v>317</v>
      </c>
      <c r="J123" s="176">
        <f t="shared" si="177"/>
        <v>0.60266159695817489</v>
      </c>
      <c r="K123" s="155">
        <f>'UBS Vila Leonor'!K10</f>
        <v>504</v>
      </c>
      <c r="L123" s="176">
        <f t="shared" si="178"/>
        <v>0.95817490494296575</v>
      </c>
      <c r="M123" s="155">
        <f>'UBS Vila Leonor'!O10</f>
        <v>417</v>
      </c>
      <c r="N123" s="176">
        <f t="shared" si="178"/>
        <v>0.79277566539923949</v>
      </c>
      <c r="O123" s="155">
        <f>'UBS Vila Leonor'!Q10</f>
        <v>263</v>
      </c>
      <c r="P123" s="176">
        <f t="shared" si="179"/>
        <v>0.5</v>
      </c>
      <c r="Q123" s="155">
        <f>'UBS Vila Leonor'!S10</f>
        <v>424</v>
      </c>
      <c r="R123" s="176">
        <f t="shared" si="180"/>
        <v>0.80608365019011408</v>
      </c>
      <c r="S123" s="155">
        <f>'UBS Vila Leonor'!W10</f>
        <v>429</v>
      </c>
      <c r="T123" s="70">
        <f t="shared" si="183"/>
        <v>0.81558935361216733</v>
      </c>
      <c r="U123" s="890">
        <f>'UBS Vila Leonor'!Y10</f>
        <v>392</v>
      </c>
      <c r="V123" s="70">
        <f t="shared" si="184"/>
        <v>0.74524714828897343</v>
      </c>
      <c r="W123" s="890">
        <f>'UBS Vila Leonor'!AA10</f>
        <v>405</v>
      </c>
      <c r="X123" s="70">
        <f t="shared" si="185"/>
        <v>0.76996197718631176</v>
      </c>
      <c r="Y123" s="1049"/>
      <c r="Z123" s="1049"/>
      <c r="AA123" s="155">
        <f>SUM(G123,I123,K123,M123,O123,Q123)</f>
        <v>2235</v>
      </c>
    </row>
    <row r="124" spans="1:27" ht="15.75" outlineLevel="1" thickBot="1" x14ac:dyDescent="0.3">
      <c r="A124" s="1240" t="s">
        <v>13</v>
      </c>
      <c r="B124" s="1158">
        <f>'UBS Vila Leonor'!B11</f>
        <v>526</v>
      </c>
      <c r="C124" s="1158">
        <f>'UBS Vila Leonor'!C11</f>
        <v>335</v>
      </c>
      <c r="D124" s="1158">
        <f>'UBS Vila Leonor'!D11</f>
        <v>0.63688212927756649</v>
      </c>
      <c r="E124" s="1158">
        <f>'UBS Vila Leonor'!E11</f>
        <v>245</v>
      </c>
      <c r="F124" s="1158">
        <f>'UBS Vila Leonor'!F11</f>
        <v>0.46577946768060835</v>
      </c>
      <c r="G124" s="1159">
        <f>'UBS Vila Leonor'!G11</f>
        <v>324</v>
      </c>
      <c r="H124" s="1150">
        <f t="shared" si="176"/>
        <v>0.61596958174904948</v>
      </c>
      <c r="I124" s="1159">
        <f>'UBS Vila Leonor'!I11</f>
        <v>422</v>
      </c>
      <c r="J124" s="1150">
        <f t="shared" si="177"/>
        <v>0.80228136882129275</v>
      </c>
      <c r="K124" s="1159">
        <f>'UBS Vila Leonor'!K11</f>
        <v>208</v>
      </c>
      <c r="L124" s="1150">
        <f t="shared" si="178"/>
        <v>0.39543726235741444</v>
      </c>
      <c r="M124" s="1159">
        <f>'UBS Vila Leonor'!O11</f>
        <v>377</v>
      </c>
      <c r="N124" s="1150">
        <f t="shared" si="178"/>
        <v>0.71673003802281365</v>
      </c>
      <c r="O124" s="1159">
        <f>'UBS Vila Leonor'!Q11</f>
        <v>424</v>
      </c>
      <c r="P124" s="1150">
        <f t="shared" si="179"/>
        <v>0.80608365019011408</v>
      </c>
      <c r="Q124" s="1159">
        <f>'UBS Vila Leonor'!S11</f>
        <v>360</v>
      </c>
      <c r="R124" s="1150">
        <f t="shared" si="180"/>
        <v>0.68441064638783267</v>
      </c>
      <c r="S124" s="1159">
        <f>'UBS Vila Leonor'!W11</f>
        <v>415</v>
      </c>
      <c r="T124" s="1052">
        <f t="shared" si="183"/>
        <v>0.78897338403041828</v>
      </c>
      <c r="U124" s="890">
        <f>'UBS Vila Leonor'!Y11</f>
        <v>156</v>
      </c>
      <c r="V124" s="1052">
        <f t="shared" si="184"/>
        <v>0.29657794676806082</v>
      </c>
      <c r="W124" s="890">
        <f>'UBS Vila Leonor'!AA11</f>
        <v>229</v>
      </c>
      <c r="X124" s="1052">
        <f t="shared" si="185"/>
        <v>0.43536121673003803</v>
      </c>
      <c r="Y124" s="1387"/>
      <c r="Z124" s="1387"/>
      <c r="AA124" s="1159">
        <f>SUM(G124,I124,K124,M124,O124,Q124)</f>
        <v>2115</v>
      </c>
    </row>
    <row r="125" spans="1:27" ht="15.75" outlineLevel="1" thickBot="1" x14ac:dyDescent="0.3">
      <c r="A125" s="1270" t="s">
        <v>7</v>
      </c>
      <c r="B125" s="1149">
        <f>SUM(B120:B124)</f>
        <v>3586</v>
      </c>
      <c r="C125" s="1149">
        <f t="shared" ref="C125:F125" si="186">SUM(C120:C124)</f>
        <v>5028</v>
      </c>
      <c r="D125" s="1149">
        <f t="shared" si="186"/>
        <v>6.1032213329248215</v>
      </c>
      <c r="E125" s="1149">
        <f t="shared" si="186"/>
        <v>4151</v>
      </c>
      <c r="F125" s="1149">
        <f t="shared" si="186"/>
        <v>4.8437019152710139</v>
      </c>
      <c r="G125" s="753">
        <f>SUM(G120:G124)</f>
        <v>3491</v>
      </c>
      <c r="H125" s="362">
        <f t="shared" si="176"/>
        <v>0.97350808700501956</v>
      </c>
      <c r="I125" s="753">
        <f>SUM(I120:I124)</f>
        <v>3704</v>
      </c>
      <c r="J125" s="362">
        <f t="shared" si="177"/>
        <v>1.0329057445621863</v>
      </c>
      <c r="K125" s="753">
        <f>SUM(K120:K124)</f>
        <v>3961</v>
      </c>
      <c r="L125" s="362">
        <f t="shared" si="178"/>
        <v>1.1045733407696599</v>
      </c>
      <c r="M125" s="753">
        <f>SUM(M120:M124)</f>
        <v>2134</v>
      </c>
      <c r="N125" s="362">
        <f t="shared" si="178"/>
        <v>0.59509202453987731</v>
      </c>
      <c r="O125" s="753">
        <f t="shared" ref="O125" si="187">SUM(O120:O124)</f>
        <v>2209</v>
      </c>
      <c r="P125" s="362">
        <f t="shared" si="179"/>
        <v>0.61600669269380925</v>
      </c>
      <c r="Q125" s="753">
        <f t="shared" ref="Q125" si="188">SUM(Q120:Q124)</f>
        <v>3751</v>
      </c>
      <c r="R125" s="362">
        <f t="shared" si="180"/>
        <v>1.0460122699386503</v>
      </c>
      <c r="S125" s="753">
        <f t="shared" ref="S125:W125" si="189">SUM(S120:S124)</f>
        <v>3899</v>
      </c>
      <c r="T125" s="1084">
        <f t="shared" si="183"/>
        <v>1.0872838817624093</v>
      </c>
      <c r="U125" s="753">
        <f t="shared" si="189"/>
        <v>3256</v>
      </c>
      <c r="V125" s="1084">
        <f t="shared" si="184"/>
        <v>0.90797546012269936</v>
      </c>
      <c r="W125" s="753">
        <f t="shared" si="189"/>
        <v>3097</v>
      </c>
      <c r="X125" s="1084">
        <f t="shared" si="185"/>
        <v>0.86363636363636365</v>
      </c>
      <c r="Y125" s="1483"/>
      <c r="Z125" s="1483"/>
      <c r="AA125" s="1157">
        <f>SUM(G125,I125,K125,M125,O125,Q125)</f>
        <v>19250</v>
      </c>
    </row>
    <row r="127" spans="1:27" ht="16.5" thickBot="1" x14ac:dyDescent="0.3">
      <c r="A127" s="1427" t="s">
        <v>559</v>
      </c>
      <c r="B127" s="1428"/>
      <c r="C127" s="1428"/>
      <c r="D127" s="1428"/>
      <c r="E127" s="1428"/>
      <c r="F127" s="1428"/>
      <c r="G127" s="1428"/>
      <c r="H127" s="1428"/>
      <c r="I127" s="1428"/>
      <c r="J127" s="1428"/>
      <c r="K127" s="1428"/>
      <c r="L127" s="1428"/>
      <c r="M127" s="1428"/>
      <c r="N127" s="1428"/>
      <c r="O127" s="1428"/>
      <c r="P127" s="1428"/>
      <c r="Q127" s="1428"/>
      <c r="R127" s="1428"/>
      <c r="S127" s="1428"/>
      <c r="T127" s="1428"/>
      <c r="U127" s="1428"/>
      <c r="V127" s="1428"/>
      <c r="W127" s="1428"/>
      <c r="X127" s="1428"/>
      <c r="Y127" s="1428"/>
      <c r="Z127" s="1428"/>
      <c r="AA127" s="1428"/>
    </row>
    <row r="128" spans="1:27" ht="24.75" outlineLevel="1" thickBot="1" x14ac:dyDescent="0.3">
      <c r="A128" s="352" t="s">
        <v>14</v>
      </c>
      <c r="B128" s="233" t="s">
        <v>15</v>
      </c>
      <c r="C128" s="1121" t="s">
        <v>544</v>
      </c>
      <c r="D128" s="15" t="s">
        <v>1</v>
      </c>
      <c r="E128" s="1121" t="s">
        <v>545</v>
      </c>
      <c r="F128" s="15" t="s">
        <v>1</v>
      </c>
      <c r="G128" s="346" t="str">
        <f>'Pque N Mundo I'!G6</f>
        <v>MAR_17</v>
      </c>
      <c r="H128" s="347" t="str">
        <f>'Pque N Mundo I'!H6</f>
        <v>%</v>
      </c>
      <c r="I128" s="346" t="str">
        <f>'Pque N Mundo I'!I6</f>
        <v>ABR_17</v>
      </c>
      <c r="J128" s="347" t="str">
        <f>'Pque N Mundo I'!J6</f>
        <v>%</v>
      </c>
      <c r="K128" s="346" t="str">
        <f>'Pque N Mundo I'!K6</f>
        <v>MAI_17</v>
      </c>
      <c r="L128" s="347" t="str">
        <f>'Pque N Mundo I'!L6</f>
        <v>%</v>
      </c>
      <c r="M128" s="346" t="str">
        <f>'Pque N Mundo I'!O6</f>
        <v>JUN_17</v>
      </c>
      <c r="N128" s="347" t="str">
        <f>'Pque N Mundo I'!P6</f>
        <v>%</v>
      </c>
      <c r="O128" s="348" t="str">
        <f>'Pque N Mundo I'!Q6</f>
        <v>JUL_17</v>
      </c>
      <c r="P128" s="349" t="str">
        <f>'Pque N Mundo I'!R6</f>
        <v>%</v>
      </c>
      <c r="Q128" s="348" t="str">
        <f>'Pque N Mundo I'!S6</f>
        <v>AGO_17</v>
      </c>
      <c r="R128" s="349" t="str">
        <f>'Pque N Mundo I'!T6</f>
        <v>%</v>
      </c>
      <c r="S128" s="14" t="s">
        <v>533</v>
      </c>
      <c r="T128" s="15" t="s">
        <v>1</v>
      </c>
      <c r="U128" s="14" t="s">
        <v>534</v>
      </c>
      <c r="V128" s="15" t="s">
        <v>1</v>
      </c>
      <c r="W128" s="14" t="s">
        <v>535</v>
      </c>
      <c r="X128" s="15" t="s">
        <v>1</v>
      </c>
      <c r="Y128" s="1482"/>
      <c r="Z128" s="1482"/>
      <c r="AA128" s="147" t="s">
        <v>6</v>
      </c>
    </row>
    <row r="129" spans="1:27" ht="15.75" outlineLevel="1" thickTop="1" x14ac:dyDescent="0.25">
      <c r="A129" s="353" t="s">
        <v>409</v>
      </c>
      <c r="B129" s="235">
        <f>'UBS Vila Sabrina'!B7</f>
        <v>544</v>
      </c>
      <c r="C129" s="235">
        <f>'UBS Vila Sabrina'!C7</f>
        <v>603</v>
      </c>
      <c r="D129" s="235">
        <f>'UBS Vila Sabrina'!D7</f>
        <v>1.1084558823529411</v>
      </c>
      <c r="E129" s="235">
        <f>'UBS Vila Sabrina'!E7</f>
        <v>326</v>
      </c>
      <c r="F129" s="235">
        <f>'UBS Vila Sabrina'!F7</f>
        <v>0.59926470588235292</v>
      </c>
      <c r="G129" s="152">
        <f>'UBS Vila Sabrina'!G7</f>
        <v>545</v>
      </c>
      <c r="H129" s="174">
        <f t="shared" ref="H129:H134" si="190">G129/$B129</f>
        <v>1.0018382352941178</v>
      </c>
      <c r="I129" s="152">
        <f>'UBS Vila Sabrina'!I7</f>
        <v>522</v>
      </c>
      <c r="J129" s="174">
        <f t="shared" ref="J129:J134" si="191">I129/$B129</f>
        <v>0.9595588235294118</v>
      </c>
      <c r="K129" s="152">
        <f>'UBS Vila Sabrina'!K7</f>
        <v>621</v>
      </c>
      <c r="L129" s="174">
        <f t="shared" ref="L129:N134" si="192">K129/$B129</f>
        <v>1.1415441176470589</v>
      </c>
      <c r="M129" s="152">
        <f>'UBS Vila Sabrina'!O7</f>
        <v>500</v>
      </c>
      <c r="N129" s="174">
        <f t="shared" si="192"/>
        <v>0.91911764705882348</v>
      </c>
      <c r="O129" s="152">
        <f>'UBS Vila Sabrina'!Q7</f>
        <v>494</v>
      </c>
      <c r="P129" s="174">
        <f t="shared" ref="P129:P134" si="193">O129/$B129</f>
        <v>0.90808823529411764</v>
      </c>
      <c r="Q129" s="152">
        <f>'UBS Vila Sabrina'!S7</f>
        <v>365</v>
      </c>
      <c r="R129" s="174">
        <f t="shared" ref="R129:R134" si="194">Q129/$B129</f>
        <v>0.67095588235294112</v>
      </c>
      <c r="S129" s="152">
        <f>'UBS Vila Sabrina'!W7</f>
        <v>607</v>
      </c>
      <c r="T129" s="70">
        <f t="shared" ref="T129" si="195">S129/$B129</f>
        <v>1.1158088235294117</v>
      </c>
      <c r="U129" s="890">
        <f>'UBS Vila Sabrina'!Y7</f>
        <v>575</v>
      </c>
      <c r="V129" s="70">
        <f t="shared" ref="V129:X129" si="196">U129/$B129</f>
        <v>1.056985294117647</v>
      </c>
      <c r="W129" s="890">
        <f>'UBS Vila Sabrina'!AA7</f>
        <v>498</v>
      </c>
      <c r="X129" s="70">
        <f t="shared" si="196"/>
        <v>0.9154411764705882</v>
      </c>
      <c r="Y129" s="1049"/>
      <c r="Z129" s="1049"/>
      <c r="AA129" s="152">
        <f>SUM(G129,I129,K129,M129,O129,Q129)</f>
        <v>3047</v>
      </c>
    </row>
    <row r="130" spans="1:27" outlineLevel="1" x14ac:dyDescent="0.25">
      <c r="A130" s="353" t="s">
        <v>9</v>
      </c>
      <c r="B130" s="238">
        <f>'UBS Vila Sabrina'!B8</f>
        <v>1744</v>
      </c>
      <c r="C130" s="238">
        <f>'UBS Vila Sabrina'!C8</f>
        <v>2285</v>
      </c>
      <c r="D130" s="238">
        <f>'UBS Vila Sabrina'!D8</f>
        <v>1.3102064220183487</v>
      </c>
      <c r="E130" s="238">
        <f>'UBS Vila Sabrina'!E8</f>
        <v>541</v>
      </c>
      <c r="F130" s="238">
        <f>'UBS Vila Sabrina'!F8</f>
        <v>0.31020642201834864</v>
      </c>
      <c r="G130" s="155">
        <f>'UBS Vila Sabrina'!G8</f>
        <v>2143</v>
      </c>
      <c r="H130" s="176">
        <f t="shared" si="190"/>
        <v>1.2287844036697249</v>
      </c>
      <c r="I130" s="155">
        <f>'UBS Vila Sabrina'!I8</f>
        <v>2290</v>
      </c>
      <c r="J130" s="176">
        <f t="shared" si="191"/>
        <v>1.3130733944954129</v>
      </c>
      <c r="K130" s="155">
        <f>'UBS Vila Sabrina'!K8</f>
        <v>2256</v>
      </c>
      <c r="L130" s="176">
        <f t="shared" si="192"/>
        <v>1.2935779816513762</v>
      </c>
      <c r="M130" s="155">
        <f>'UBS Vila Sabrina'!O8</f>
        <v>1578</v>
      </c>
      <c r="N130" s="176">
        <f t="shared" si="192"/>
        <v>0.90481651376146788</v>
      </c>
      <c r="O130" s="155">
        <f>'UBS Vila Sabrina'!Q8</f>
        <v>1347</v>
      </c>
      <c r="P130" s="176">
        <f t="shared" si="193"/>
        <v>0.77236238532110091</v>
      </c>
      <c r="Q130" s="155">
        <f>'UBS Vila Sabrina'!S8</f>
        <v>757</v>
      </c>
      <c r="R130" s="176">
        <f t="shared" si="194"/>
        <v>0.43405963302752293</v>
      </c>
      <c r="S130" s="155">
        <f>'UBS Vila Sabrina'!W8</f>
        <v>2170</v>
      </c>
      <c r="T130" s="70">
        <f t="shared" ref="T130:T134" si="197">S130/$B130</f>
        <v>1.2442660550458715</v>
      </c>
      <c r="U130" s="890">
        <f>'UBS Vila Sabrina'!Y8</f>
        <v>2063</v>
      </c>
      <c r="V130" s="70">
        <f t="shared" ref="V130:V134" si="198">U130/$B130</f>
        <v>1.1829128440366972</v>
      </c>
      <c r="W130" s="890">
        <f>'UBS Vila Sabrina'!AA8</f>
        <v>1907</v>
      </c>
      <c r="X130" s="70">
        <f t="shared" ref="X130:X134" si="199">W130/$B130</f>
        <v>1.0934633027522935</v>
      </c>
      <c r="Y130" s="1049"/>
      <c r="Z130" s="1049"/>
      <c r="AA130" s="155">
        <f>SUM(G130,I130,K130,M130,O130,Q130)</f>
        <v>10371</v>
      </c>
    </row>
    <row r="131" spans="1:27" outlineLevel="1" x14ac:dyDescent="0.25">
      <c r="A131" s="353" t="s">
        <v>10</v>
      </c>
      <c r="B131" s="238">
        <f>'UBS Vila Sabrina'!B9</f>
        <v>789</v>
      </c>
      <c r="C131" s="238">
        <f>'UBS Vila Sabrina'!C9</f>
        <v>679</v>
      </c>
      <c r="D131" s="238">
        <f>'UBS Vila Sabrina'!D9</f>
        <v>0.86058301647655255</v>
      </c>
      <c r="E131" s="238">
        <f>'UBS Vila Sabrina'!E9</f>
        <v>760</v>
      </c>
      <c r="F131" s="238">
        <f>'UBS Vila Sabrina'!F9</f>
        <v>0.96324461343472745</v>
      </c>
      <c r="G131" s="155">
        <f>'UBS Vila Sabrina'!G9</f>
        <v>629</v>
      </c>
      <c r="H131" s="176">
        <f t="shared" si="190"/>
        <v>0.79721166032953106</v>
      </c>
      <c r="I131" s="155">
        <f>'UBS Vila Sabrina'!I9</f>
        <v>494</v>
      </c>
      <c r="J131" s="176">
        <f t="shared" si="191"/>
        <v>0.62610899873257286</v>
      </c>
      <c r="K131" s="155">
        <f>'UBS Vila Sabrina'!K9</f>
        <v>456</v>
      </c>
      <c r="L131" s="176">
        <f t="shared" si="192"/>
        <v>0.57794676806083645</v>
      </c>
      <c r="M131" s="155">
        <f>'UBS Vila Sabrina'!O9</f>
        <v>735</v>
      </c>
      <c r="N131" s="176">
        <f t="shared" si="192"/>
        <v>0.9315589353612167</v>
      </c>
      <c r="O131" s="155">
        <f>'UBS Vila Sabrina'!Q9</f>
        <v>839</v>
      </c>
      <c r="P131" s="176">
        <f t="shared" si="193"/>
        <v>1.0633713561470215</v>
      </c>
      <c r="Q131" s="155">
        <f>'UBS Vila Sabrina'!S9</f>
        <v>939</v>
      </c>
      <c r="R131" s="176">
        <f t="shared" si="194"/>
        <v>1.1901140684410647</v>
      </c>
      <c r="S131" s="155">
        <f>'UBS Vila Sabrina'!W9</f>
        <v>759</v>
      </c>
      <c r="T131" s="70">
        <f t="shared" si="197"/>
        <v>0.96197718631178708</v>
      </c>
      <c r="U131" s="890">
        <f>'UBS Vila Sabrina'!Y9</f>
        <v>895</v>
      </c>
      <c r="V131" s="70">
        <f t="shared" si="198"/>
        <v>1.1343472750316856</v>
      </c>
      <c r="W131" s="890">
        <f>'UBS Vila Sabrina'!AA9</f>
        <v>717</v>
      </c>
      <c r="X131" s="70">
        <f t="shared" si="199"/>
        <v>0.90874524714828897</v>
      </c>
      <c r="Y131" s="1049"/>
      <c r="Z131" s="1049"/>
      <c r="AA131" s="155">
        <f>SUM(G131,I131,K131,M131,O131,Q131)</f>
        <v>4092</v>
      </c>
    </row>
    <row r="132" spans="1:27" outlineLevel="1" x14ac:dyDescent="0.25">
      <c r="A132" s="353" t="s">
        <v>42</v>
      </c>
      <c r="B132" s="238">
        <f>'UBS Vila Sabrina'!B10</f>
        <v>526</v>
      </c>
      <c r="C132" s="238">
        <f>'UBS Vila Sabrina'!C10</f>
        <v>246</v>
      </c>
      <c r="D132" s="238">
        <f>'UBS Vila Sabrina'!D10</f>
        <v>0.46768060836501901</v>
      </c>
      <c r="E132" s="238">
        <f>'UBS Vila Sabrina'!E10</f>
        <v>375</v>
      </c>
      <c r="F132" s="238">
        <f>'UBS Vila Sabrina'!F10</f>
        <v>0.71292775665399244</v>
      </c>
      <c r="G132" s="155">
        <f>'UBS Vila Sabrina'!G10</f>
        <v>510</v>
      </c>
      <c r="H132" s="176">
        <f t="shared" si="190"/>
        <v>0.96958174904942962</v>
      </c>
      <c r="I132" s="155">
        <f>'UBS Vila Sabrina'!I10</f>
        <v>453</v>
      </c>
      <c r="J132" s="176">
        <f t="shared" si="191"/>
        <v>0.86121673003802279</v>
      </c>
      <c r="K132" s="155">
        <f>'UBS Vila Sabrina'!K10</f>
        <v>510</v>
      </c>
      <c r="L132" s="176">
        <f t="shared" si="192"/>
        <v>0.96958174904942962</v>
      </c>
      <c r="M132" s="155">
        <f>'UBS Vila Sabrina'!O10</f>
        <v>463</v>
      </c>
      <c r="N132" s="176">
        <f t="shared" si="192"/>
        <v>0.88022813688212931</v>
      </c>
      <c r="O132" s="155">
        <f>'UBS Vila Sabrina'!Q10</f>
        <v>286</v>
      </c>
      <c r="P132" s="176">
        <f t="shared" si="193"/>
        <v>0.54372623574144485</v>
      </c>
      <c r="Q132" s="155">
        <f>'UBS Vila Sabrina'!S10</f>
        <v>532</v>
      </c>
      <c r="R132" s="176">
        <f t="shared" si="194"/>
        <v>1.0114068441064639</v>
      </c>
      <c r="S132" s="155">
        <f>'UBS Vila Sabrina'!W10</f>
        <v>340</v>
      </c>
      <c r="T132" s="70">
        <f t="shared" si="197"/>
        <v>0.64638783269961975</v>
      </c>
      <c r="U132" s="890">
        <f>'UBS Vila Sabrina'!Y10</f>
        <v>349</v>
      </c>
      <c r="V132" s="70">
        <f t="shared" si="198"/>
        <v>0.66349809885931554</v>
      </c>
      <c r="W132" s="890">
        <f>'UBS Vila Sabrina'!AA10</f>
        <v>294</v>
      </c>
      <c r="X132" s="70">
        <f t="shared" si="199"/>
        <v>0.55893536121673004</v>
      </c>
      <c r="Y132" s="1049"/>
      <c r="Z132" s="1049"/>
      <c r="AA132" s="155">
        <f>SUM(G132,I132,K132,M132,O132,Q132)</f>
        <v>2754</v>
      </c>
    </row>
    <row r="133" spans="1:27" ht="15.75" outlineLevel="1" thickBot="1" x14ac:dyDescent="0.3">
      <c r="A133" s="1240" t="s">
        <v>13</v>
      </c>
      <c r="B133" s="1158">
        <f>'UBS Vila Sabrina'!B11</f>
        <v>526</v>
      </c>
      <c r="C133" s="1158">
        <f>'UBS Vila Sabrina'!C11</f>
        <v>331</v>
      </c>
      <c r="D133" s="1158">
        <f>'UBS Vila Sabrina'!D11</f>
        <v>0.62927756653992395</v>
      </c>
      <c r="E133" s="1158">
        <f>'UBS Vila Sabrina'!E11</f>
        <v>451</v>
      </c>
      <c r="F133" s="1158">
        <f>'UBS Vila Sabrina'!F11</f>
        <v>0.85741444866920147</v>
      </c>
      <c r="G133" s="1159">
        <f>'UBS Vila Sabrina'!G11</f>
        <v>289</v>
      </c>
      <c r="H133" s="1150">
        <f t="shared" si="190"/>
        <v>0.54942965779467678</v>
      </c>
      <c r="I133" s="1159">
        <f>'UBS Vila Sabrina'!I11</f>
        <v>393</v>
      </c>
      <c r="J133" s="1150">
        <f t="shared" si="191"/>
        <v>0.74714828897338403</v>
      </c>
      <c r="K133" s="1159">
        <f>'UBS Vila Sabrina'!K11</f>
        <v>514</v>
      </c>
      <c r="L133" s="1150">
        <f t="shared" si="192"/>
        <v>0.97718631178707227</v>
      </c>
      <c r="M133" s="1159">
        <f>'UBS Vila Sabrina'!O11</f>
        <v>488</v>
      </c>
      <c r="N133" s="1150">
        <f t="shared" si="192"/>
        <v>0.92775665399239549</v>
      </c>
      <c r="O133" s="1159">
        <f>'UBS Vila Sabrina'!Q11</f>
        <v>522</v>
      </c>
      <c r="P133" s="1150">
        <f t="shared" si="193"/>
        <v>0.99239543726235746</v>
      </c>
      <c r="Q133" s="1159">
        <f>'UBS Vila Sabrina'!S11</f>
        <v>557</v>
      </c>
      <c r="R133" s="1150">
        <f t="shared" si="194"/>
        <v>1.05893536121673</v>
      </c>
      <c r="S133" s="1159">
        <f>'UBS Vila Sabrina'!W11</f>
        <v>376</v>
      </c>
      <c r="T133" s="1052">
        <f t="shared" si="197"/>
        <v>0.71482889733840305</v>
      </c>
      <c r="U133" s="890">
        <f>'UBS Vila Sabrina'!Y11</f>
        <v>337</v>
      </c>
      <c r="V133" s="1052">
        <f t="shared" si="198"/>
        <v>0.64068441064638781</v>
      </c>
      <c r="W133" s="890">
        <f>'UBS Vila Sabrina'!AA11</f>
        <v>339</v>
      </c>
      <c r="X133" s="1052">
        <f t="shared" si="199"/>
        <v>0.64448669201520914</v>
      </c>
      <c r="Y133" s="1387"/>
      <c r="Z133" s="1387"/>
      <c r="AA133" s="1159">
        <f>SUM(G133,I133,K133,M133,O133,Q133)</f>
        <v>2763</v>
      </c>
    </row>
    <row r="134" spans="1:27" ht="15.75" outlineLevel="1" thickBot="1" x14ac:dyDescent="0.3">
      <c r="A134" s="1270" t="s">
        <v>7</v>
      </c>
      <c r="B134" s="1149">
        <f>SUM(B129:B133)</f>
        <v>4129</v>
      </c>
      <c r="C134" s="1149">
        <f t="shared" ref="C134:F134" si="200">SUM(C129:C133)</f>
        <v>4144</v>
      </c>
      <c r="D134" s="1149">
        <f t="shared" si="200"/>
        <v>4.3762034957527849</v>
      </c>
      <c r="E134" s="1149">
        <f t="shared" si="200"/>
        <v>2453</v>
      </c>
      <c r="F134" s="1149">
        <f t="shared" si="200"/>
        <v>3.4430579466586231</v>
      </c>
      <c r="G134" s="753">
        <f>SUM(G129:G133)</f>
        <v>4116</v>
      </c>
      <c r="H134" s="362">
        <f t="shared" si="190"/>
        <v>0.99685153790263992</v>
      </c>
      <c r="I134" s="753">
        <f>SUM(I129:I133)</f>
        <v>4152</v>
      </c>
      <c r="J134" s="362">
        <f t="shared" si="191"/>
        <v>1.0055703560184064</v>
      </c>
      <c r="K134" s="753">
        <f>SUM(K129:K133)</f>
        <v>4357</v>
      </c>
      <c r="L134" s="362">
        <f t="shared" si="192"/>
        <v>1.0552191813998546</v>
      </c>
      <c r="M134" s="753">
        <f>SUM(M129:M133)</f>
        <v>3764</v>
      </c>
      <c r="N134" s="362">
        <f t="shared" si="192"/>
        <v>0.9116008718818116</v>
      </c>
      <c r="O134" s="753">
        <f t="shared" ref="O134" si="201">SUM(O129:O133)</f>
        <v>3488</v>
      </c>
      <c r="P134" s="362">
        <f t="shared" si="193"/>
        <v>0.84475659966093486</v>
      </c>
      <c r="Q134" s="753">
        <f t="shared" ref="Q134" si="202">SUM(Q129:Q133)</f>
        <v>3150</v>
      </c>
      <c r="R134" s="362">
        <f t="shared" si="194"/>
        <v>0.76289658512957137</v>
      </c>
      <c r="S134" s="753">
        <f t="shared" ref="S134:W134" si="203">SUM(S129:S133)</f>
        <v>4252</v>
      </c>
      <c r="T134" s="1084">
        <f t="shared" si="197"/>
        <v>1.029789295228869</v>
      </c>
      <c r="U134" s="753">
        <f t="shared" si="203"/>
        <v>4219</v>
      </c>
      <c r="V134" s="1084">
        <f t="shared" si="198"/>
        <v>1.0217970452894163</v>
      </c>
      <c r="W134" s="753">
        <f t="shared" si="203"/>
        <v>3755</v>
      </c>
      <c r="X134" s="1084">
        <f t="shared" si="199"/>
        <v>0.90942116735286993</v>
      </c>
      <c r="Y134" s="1483"/>
      <c r="Z134" s="1483"/>
      <c r="AA134" s="1157">
        <f>SUM(G134,I134,K134,M134,O134,Q134)</f>
        <v>23027</v>
      </c>
    </row>
    <row r="136" spans="1:27" ht="16.5" thickBot="1" x14ac:dyDescent="0.3">
      <c r="A136" s="1427" t="s">
        <v>560</v>
      </c>
      <c r="B136" s="1428"/>
      <c r="C136" s="1428"/>
      <c r="D136" s="1428"/>
      <c r="E136" s="1428"/>
      <c r="F136" s="1428"/>
      <c r="G136" s="1428"/>
      <c r="H136" s="1428"/>
      <c r="I136" s="1428"/>
      <c r="J136" s="1428"/>
      <c r="K136" s="1428"/>
      <c r="L136" s="1428"/>
      <c r="M136" s="1428"/>
      <c r="N136" s="1428"/>
      <c r="O136" s="1428"/>
      <c r="P136" s="1428"/>
      <c r="Q136" s="1428"/>
      <c r="R136" s="1428"/>
      <c r="S136" s="1428"/>
      <c r="T136" s="1428"/>
      <c r="U136" s="1428"/>
      <c r="V136" s="1428"/>
      <c r="W136" s="1428"/>
      <c r="X136" s="1428"/>
      <c r="Y136" s="1428"/>
      <c r="Z136" s="1428"/>
      <c r="AA136" s="1428"/>
    </row>
    <row r="137" spans="1:27" ht="24.75" outlineLevel="1" thickBot="1" x14ac:dyDescent="0.3">
      <c r="A137" s="352" t="s">
        <v>14</v>
      </c>
      <c r="B137" s="233" t="s">
        <v>15</v>
      </c>
      <c r="C137" s="1121" t="s">
        <v>544</v>
      </c>
      <c r="D137" s="15" t="s">
        <v>1</v>
      </c>
      <c r="E137" s="1121" t="s">
        <v>545</v>
      </c>
      <c r="F137" s="15" t="s">
        <v>1</v>
      </c>
      <c r="G137" s="346" t="str">
        <f>'Pque N Mundo I'!G6</f>
        <v>MAR_17</v>
      </c>
      <c r="H137" s="347" t="str">
        <f>'Pque N Mundo I'!H6</f>
        <v>%</v>
      </c>
      <c r="I137" s="346" t="str">
        <f>'Pque N Mundo I'!I6</f>
        <v>ABR_17</v>
      </c>
      <c r="J137" s="347" t="str">
        <f>'Pque N Mundo I'!J6</f>
        <v>%</v>
      </c>
      <c r="K137" s="346" t="str">
        <f>'Pque N Mundo I'!K6</f>
        <v>MAI_17</v>
      </c>
      <c r="L137" s="347" t="str">
        <f>'Pque N Mundo I'!L6</f>
        <v>%</v>
      </c>
      <c r="M137" s="346" t="str">
        <f>'Pque N Mundo I'!O6</f>
        <v>JUN_17</v>
      </c>
      <c r="N137" s="347" t="str">
        <f>'Pque N Mundo I'!P6</f>
        <v>%</v>
      </c>
      <c r="O137" s="348" t="str">
        <f>'Pque N Mundo I'!Q6</f>
        <v>JUL_17</v>
      </c>
      <c r="P137" s="349" t="str">
        <f>'Pque N Mundo I'!R6</f>
        <v>%</v>
      </c>
      <c r="Q137" s="348" t="str">
        <f>'Pque N Mundo I'!S6</f>
        <v>AGO_17</v>
      </c>
      <c r="R137" s="349" t="str">
        <f>'Pque N Mundo I'!T6</f>
        <v>%</v>
      </c>
      <c r="S137" s="14" t="s">
        <v>533</v>
      </c>
      <c r="T137" s="15" t="s">
        <v>1</v>
      </c>
      <c r="U137" s="14" t="s">
        <v>534</v>
      </c>
      <c r="V137" s="15" t="s">
        <v>1</v>
      </c>
      <c r="W137" s="14" t="s">
        <v>535</v>
      </c>
      <c r="X137" s="15" t="s">
        <v>1</v>
      </c>
      <c r="Y137" s="1482"/>
      <c r="Z137" s="1482"/>
      <c r="AA137" s="147" t="s">
        <v>6</v>
      </c>
    </row>
    <row r="138" spans="1:27" ht="15.75" outlineLevel="1" thickTop="1" x14ac:dyDescent="0.25">
      <c r="A138" s="353" t="s">
        <v>409</v>
      </c>
      <c r="B138" s="235">
        <f>'UBS Carandiru'!B7</f>
        <v>656</v>
      </c>
      <c r="C138" s="235">
        <f>'UBS Carandiru'!C7</f>
        <v>824</v>
      </c>
      <c r="D138" s="235">
        <f>'UBS Carandiru'!D7</f>
        <v>1.2560975609756098</v>
      </c>
      <c r="E138" s="235">
        <f>'UBS Carandiru'!E7</f>
        <v>540</v>
      </c>
      <c r="F138" s="235">
        <f>'UBS Carandiru'!F7</f>
        <v>0.82317073170731703</v>
      </c>
      <c r="G138" s="152">
        <f>'UBS Carandiru'!G7</f>
        <v>670</v>
      </c>
      <c r="H138" s="174">
        <f t="shared" ref="H138:H146" si="204">G138/$B138</f>
        <v>1.0213414634146341</v>
      </c>
      <c r="I138" s="152">
        <f>'UBS Carandiru'!I7</f>
        <v>562</v>
      </c>
      <c r="J138" s="174">
        <f t="shared" ref="J138:J146" si="205">I138/$B138</f>
        <v>0.85670731707317072</v>
      </c>
      <c r="K138" s="152">
        <f>'UBS Carandiru'!K7</f>
        <v>673</v>
      </c>
      <c r="L138" s="174">
        <f t="shared" ref="L138:N146" si="206">K138/$B138</f>
        <v>1.0259146341463414</v>
      </c>
      <c r="M138" s="152">
        <f>'UBS Carandiru'!O7</f>
        <v>598</v>
      </c>
      <c r="N138" s="174">
        <f t="shared" si="206"/>
        <v>0.91158536585365857</v>
      </c>
      <c r="O138" s="152">
        <f>'UBS Carandiru'!Q7</f>
        <v>602</v>
      </c>
      <c r="P138" s="174">
        <f t="shared" ref="P138:P146" si="207">O138/$B138</f>
        <v>0.91768292682926833</v>
      </c>
      <c r="Q138" s="152">
        <f>'UBS Carandiru'!S7</f>
        <v>650</v>
      </c>
      <c r="R138" s="174">
        <f t="shared" ref="R138:R146" si="208">Q138/$B138</f>
        <v>0.99085365853658536</v>
      </c>
      <c r="S138" s="152">
        <f>'UBS Carandiru'!W7</f>
        <v>462</v>
      </c>
      <c r="T138" s="70">
        <f t="shared" ref="T138" si="209">S138/$B138</f>
        <v>0.70426829268292679</v>
      </c>
      <c r="U138" s="890">
        <f>'UBS Carandiru'!Y7</f>
        <v>454</v>
      </c>
      <c r="V138" s="70">
        <f t="shared" ref="V138:X138" si="210">U138/$B138</f>
        <v>0.69207317073170727</v>
      </c>
      <c r="W138" s="890">
        <f>'UBS Carandiru'!AA7</f>
        <v>456</v>
      </c>
      <c r="X138" s="70">
        <f t="shared" si="210"/>
        <v>0.69512195121951215</v>
      </c>
      <c r="Y138" s="1049"/>
      <c r="Z138" s="1049"/>
      <c r="AA138" s="152">
        <f>SUM(G138,I138,K138,M138,O138,Q138)</f>
        <v>3755</v>
      </c>
    </row>
    <row r="139" spans="1:27" outlineLevel="1" x14ac:dyDescent="0.25">
      <c r="A139" s="353" t="s">
        <v>9</v>
      </c>
      <c r="B139" s="238">
        <f>'UBS Carandiru'!B8</f>
        <v>2216</v>
      </c>
      <c r="C139" s="238">
        <f>'UBS Carandiru'!C8</f>
        <v>3167</v>
      </c>
      <c r="D139" s="238">
        <f>'UBS Carandiru'!D8</f>
        <v>1.4291516245487366</v>
      </c>
      <c r="E139" s="238">
        <f>'UBS Carandiru'!E8</f>
        <v>2173</v>
      </c>
      <c r="F139" s="238">
        <f>'UBS Carandiru'!F8</f>
        <v>0.98059566787003605</v>
      </c>
      <c r="G139" s="155">
        <f>'UBS Carandiru'!G8</f>
        <v>3011</v>
      </c>
      <c r="H139" s="176">
        <f t="shared" si="204"/>
        <v>1.3587545126353791</v>
      </c>
      <c r="I139" s="155">
        <f>'UBS Carandiru'!I8</f>
        <v>2226</v>
      </c>
      <c r="J139" s="176">
        <f t="shared" si="205"/>
        <v>1.0045126353790614</v>
      </c>
      <c r="K139" s="155">
        <f>'UBS Carandiru'!K8</f>
        <v>3187</v>
      </c>
      <c r="L139" s="176">
        <f t="shared" si="206"/>
        <v>1.4381768953068592</v>
      </c>
      <c r="M139" s="155">
        <f>'UBS Carandiru'!O8</f>
        <v>1413</v>
      </c>
      <c r="N139" s="176">
        <f t="shared" si="206"/>
        <v>0.6376353790613718</v>
      </c>
      <c r="O139" s="155">
        <f>'UBS Carandiru'!Q8</f>
        <v>650</v>
      </c>
      <c r="P139" s="176">
        <f t="shared" si="207"/>
        <v>0.29332129963898917</v>
      </c>
      <c r="Q139" s="155">
        <f>'UBS Carandiru'!S8</f>
        <v>3545</v>
      </c>
      <c r="R139" s="176">
        <f t="shared" si="208"/>
        <v>1.5997292418772564</v>
      </c>
      <c r="S139" s="155">
        <f>'UBS Carandiru'!W8</f>
        <v>2777</v>
      </c>
      <c r="T139" s="70">
        <f t="shared" ref="T139:T146" si="211">S139/$B139</f>
        <v>1.253158844765343</v>
      </c>
      <c r="U139" s="890">
        <f>'UBS Carandiru'!Y8</f>
        <v>1854</v>
      </c>
      <c r="V139" s="70">
        <f t="shared" ref="V139:V146" si="212">U139/$B139</f>
        <v>0.83664259927797835</v>
      </c>
      <c r="W139" s="890">
        <f>'UBS Carandiru'!AA8</f>
        <v>1110</v>
      </c>
      <c r="X139" s="70">
        <f t="shared" ref="X139:X146" si="213">W139/$B139</f>
        <v>0.50090252707581229</v>
      </c>
      <c r="Y139" s="1049"/>
      <c r="Z139" s="1049"/>
      <c r="AA139" s="155">
        <f>SUM(G139,I139,K139,M139,O139,Q139)</f>
        <v>14032</v>
      </c>
    </row>
    <row r="140" spans="1:27" outlineLevel="1" x14ac:dyDescent="0.25">
      <c r="A140" s="353" t="s">
        <v>10</v>
      </c>
      <c r="B140" s="238">
        <f>'UBS Carandiru'!B9</f>
        <v>789</v>
      </c>
      <c r="C140" s="238">
        <f>'UBS Carandiru'!C9</f>
        <v>814</v>
      </c>
      <c r="D140" s="238">
        <f>'UBS Carandiru'!D9</f>
        <v>1.0316856780735109</v>
      </c>
      <c r="E140" s="238">
        <f>'UBS Carandiru'!E9</f>
        <v>761</v>
      </c>
      <c r="F140" s="238">
        <f>'UBS Carandiru'!F9</f>
        <v>0.96451204055766793</v>
      </c>
      <c r="G140" s="155">
        <f>'UBS Carandiru'!G9</f>
        <v>782</v>
      </c>
      <c r="H140" s="176">
        <f t="shared" si="204"/>
        <v>0.99112801013941698</v>
      </c>
      <c r="I140" s="155">
        <f>'UBS Carandiru'!I9</f>
        <v>534</v>
      </c>
      <c r="J140" s="176">
        <f t="shared" si="205"/>
        <v>0.67680608365019013</v>
      </c>
      <c r="K140" s="155">
        <f>'UBS Carandiru'!K9</f>
        <v>661</v>
      </c>
      <c r="L140" s="176">
        <f t="shared" si="206"/>
        <v>0.83776932826362482</v>
      </c>
      <c r="M140" s="155">
        <f>'UBS Carandiru'!O9</f>
        <v>345</v>
      </c>
      <c r="N140" s="176">
        <f t="shared" si="206"/>
        <v>0.43726235741444869</v>
      </c>
      <c r="O140" s="155">
        <f>'UBS Carandiru'!Q9</f>
        <v>470</v>
      </c>
      <c r="P140" s="176">
        <f t="shared" si="207"/>
        <v>0.59569074778200248</v>
      </c>
      <c r="Q140" s="155">
        <f>'UBS Carandiru'!S9</f>
        <v>622</v>
      </c>
      <c r="R140" s="176">
        <f t="shared" si="208"/>
        <v>0.78833967046894804</v>
      </c>
      <c r="S140" s="155">
        <f>'UBS Carandiru'!W9</f>
        <v>282</v>
      </c>
      <c r="T140" s="70">
        <f t="shared" si="211"/>
        <v>0.35741444866920152</v>
      </c>
      <c r="U140" s="890">
        <f>'UBS Carandiru'!Y9</f>
        <v>437</v>
      </c>
      <c r="V140" s="70">
        <f t="shared" si="212"/>
        <v>0.55386565272496835</v>
      </c>
      <c r="W140" s="890">
        <f>'UBS Carandiru'!AA9</f>
        <v>481</v>
      </c>
      <c r="X140" s="70">
        <f t="shared" si="213"/>
        <v>0.60963244613434731</v>
      </c>
      <c r="Y140" s="1049"/>
      <c r="Z140" s="1049"/>
      <c r="AA140" s="155">
        <f>SUM(G140,I140,K140,M140,O140,Q140)</f>
        <v>3414</v>
      </c>
    </row>
    <row r="141" spans="1:27" outlineLevel="1" x14ac:dyDescent="0.25">
      <c r="A141" s="353" t="s">
        <v>42</v>
      </c>
      <c r="B141" s="238">
        <f>'UBS Carandiru'!B10</f>
        <v>395</v>
      </c>
      <c r="C141" s="238">
        <f>'UBS Carandiru'!C10</f>
        <v>217</v>
      </c>
      <c r="D141" s="238">
        <f>'UBS Carandiru'!D10</f>
        <v>0.54936708860759498</v>
      </c>
      <c r="E141" s="238">
        <f>'UBS Carandiru'!E10</f>
        <v>365</v>
      </c>
      <c r="F141" s="238">
        <f>'UBS Carandiru'!F10</f>
        <v>0.92405063291139244</v>
      </c>
      <c r="G141" s="155">
        <f>'UBS Carandiru'!G10</f>
        <v>460</v>
      </c>
      <c r="H141" s="176">
        <f t="shared" si="204"/>
        <v>1.1645569620253164</v>
      </c>
      <c r="I141" s="155">
        <f>'UBS Carandiru'!I10</f>
        <v>336</v>
      </c>
      <c r="J141" s="176">
        <f t="shared" si="205"/>
        <v>0.85063291139240504</v>
      </c>
      <c r="K141" s="155">
        <f>'UBS Carandiru'!K10</f>
        <v>415</v>
      </c>
      <c r="L141" s="176">
        <f t="shared" si="206"/>
        <v>1.0506329113924051</v>
      </c>
      <c r="M141" s="155">
        <f>'UBS Carandiru'!O10</f>
        <v>377</v>
      </c>
      <c r="N141" s="176">
        <f t="shared" si="206"/>
        <v>0.95443037974683542</v>
      </c>
      <c r="O141" s="155">
        <f>'UBS Carandiru'!Q10</f>
        <v>355</v>
      </c>
      <c r="P141" s="176">
        <f t="shared" si="207"/>
        <v>0.89873417721518989</v>
      </c>
      <c r="Q141" s="155">
        <f>'UBS Carandiru'!S10</f>
        <v>335</v>
      </c>
      <c r="R141" s="176">
        <f t="shared" si="208"/>
        <v>0.84810126582278478</v>
      </c>
      <c r="S141" s="155">
        <f>'UBS Carandiru'!W10</f>
        <v>287</v>
      </c>
      <c r="T141" s="70">
        <f t="shared" si="211"/>
        <v>0.72658227848101264</v>
      </c>
      <c r="U141" s="890">
        <f>'UBS Carandiru'!Y10</f>
        <v>248</v>
      </c>
      <c r="V141" s="70">
        <f t="shared" si="212"/>
        <v>0.6278481012658228</v>
      </c>
      <c r="W141" s="890">
        <f>'UBS Carandiru'!AA10</f>
        <v>145</v>
      </c>
      <c r="X141" s="70">
        <f t="shared" si="213"/>
        <v>0.36708860759493672</v>
      </c>
      <c r="Y141" s="1049"/>
      <c r="Z141" s="1049"/>
      <c r="AA141" s="155">
        <f>SUM(G141,I141,K141,M141,O141,Q141)</f>
        <v>2278</v>
      </c>
    </row>
    <row r="142" spans="1:27" outlineLevel="1" x14ac:dyDescent="0.25">
      <c r="A142" s="353" t="s">
        <v>12</v>
      </c>
      <c r="B142" s="238">
        <f>'UBS Carandiru'!B11</f>
        <v>125</v>
      </c>
      <c r="C142" s="238">
        <f>'UBS Carandiru'!C11</f>
        <v>50</v>
      </c>
      <c r="D142" s="238">
        <f>'UBS Carandiru'!D11</f>
        <v>0.4</v>
      </c>
      <c r="E142" s="238">
        <f>'UBS Carandiru'!E11</f>
        <v>69</v>
      </c>
      <c r="F142" s="238">
        <f>'UBS Carandiru'!F11</f>
        <v>0.55200000000000005</v>
      </c>
      <c r="G142" s="155">
        <f>'UBS Carandiru'!G11</f>
        <v>79</v>
      </c>
      <c r="H142" s="176">
        <f t="shared" si="204"/>
        <v>0.63200000000000001</v>
      </c>
      <c r="I142" s="155">
        <f>'UBS Carandiru'!I11</f>
        <v>82</v>
      </c>
      <c r="J142" s="176">
        <f t="shared" si="205"/>
        <v>0.65600000000000003</v>
      </c>
      <c r="K142" s="155">
        <f>'UBS Carandiru'!K11</f>
        <v>123</v>
      </c>
      <c r="L142" s="176">
        <f t="shared" si="206"/>
        <v>0.98399999999999999</v>
      </c>
      <c r="M142" s="155">
        <f>'UBS Carandiru'!O11</f>
        <v>110</v>
      </c>
      <c r="N142" s="176">
        <f t="shared" si="206"/>
        <v>0.88</v>
      </c>
      <c r="O142" s="155">
        <f>'UBS Carandiru'!Q11</f>
        <v>131</v>
      </c>
      <c r="P142" s="176">
        <f t="shared" si="207"/>
        <v>1.048</v>
      </c>
      <c r="Q142" s="155">
        <f>'UBS Carandiru'!S11</f>
        <v>142</v>
      </c>
      <c r="R142" s="176">
        <f t="shared" si="208"/>
        <v>1.1359999999999999</v>
      </c>
      <c r="S142" s="155">
        <f>'UBS Carandiru'!W11</f>
        <v>81</v>
      </c>
      <c r="T142" s="70">
        <f t="shared" si="211"/>
        <v>0.64800000000000002</v>
      </c>
      <c r="U142" s="890">
        <f>'UBS Carandiru'!Y11</f>
        <v>119</v>
      </c>
      <c r="V142" s="70">
        <f t="shared" si="212"/>
        <v>0.95199999999999996</v>
      </c>
      <c r="W142" s="890">
        <f>'UBS Carandiru'!AA11</f>
        <v>112</v>
      </c>
      <c r="X142" s="70">
        <f t="shared" si="213"/>
        <v>0.89600000000000002</v>
      </c>
      <c r="Y142" s="1049"/>
      <c r="Z142" s="1049"/>
      <c r="AA142" s="155">
        <f>SUM(G142,I142,K142,M142,O142,Q142)</f>
        <v>667</v>
      </c>
    </row>
    <row r="143" spans="1:27" outlineLevel="1" x14ac:dyDescent="0.25">
      <c r="A143" s="353" t="s">
        <v>48</v>
      </c>
      <c r="B143" s="238">
        <f>'UBS Carandiru'!B12</f>
        <v>0</v>
      </c>
      <c r="C143" s="238">
        <f>'UBS Carandiru'!C12</f>
        <v>0</v>
      </c>
      <c r="D143" s="238" t="e">
        <f>'UBS Carandiru'!D12</f>
        <v>#DIV/0!</v>
      </c>
      <c r="E143" s="238">
        <f>'UBS Carandiru'!E12</f>
        <v>0</v>
      </c>
      <c r="F143" s="238" t="e">
        <f>'UBS Carandiru'!F12</f>
        <v>#DIV/0!</v>
      </c>
      <c r="G143" s="155">
        <f>'UBS Carandiru'!G12</f>
        <v>0</v>
      </c>
      <c r="H143" s="176" t="e">
        <f t="shared" si="204"/>
        <v>#DIV/0!</v>
      </c>
      <c r="I143" s="155">
        <f>'UBS Carandiru'!I12</f>
        <v>0</v>
      </c>
      <c r="J143" s="176" t="e">
        <f t="shared" si="205"/>
        <v>#DIV/0!</v>
      </c>
      <c r="K143" s="155">
        <f>'UBS Carandiru'!K12</f>
        <v>0</v>
      </c>
      <c r="L143" s="176" t="e">
        <f t="shared" si="206"/>
        <v>#DIV/0!</v>
      </c>
      <c r="M143" s="155">
        <f>'UBS Carandiru'!O12</f>
        <v>0</v>
      </c>
      <c r="N143" s="176" t="e">
        <f t="shared" si="206"/>
        <v>#DIV/0!</v>
      </c>
      <c r="O143" s="155">
        <f>'UBS Carandiru'!Q12</f>
        <v>0</v>
      </c>
      <c r="P143" s="176" t="e">
        <f t="shared" si="207"/>
        <v>#DIV/0!</v>
      </c>
      <c r="Q143" s="155">
        <f>'UBS Carandiru'!S12</f>
        <v>0</v>
      </c>
      <c r="R143" s="176" t="e">
        <f t="shared" si="208"/>
        <v>#DIV/0!</v>
      </c>
      <c r="S143" s="155">
        <f>'UBS Carandiru'!W12</f>
        <v>0</v>
      </c>
      <c r="T143" s="70" t="e">
        <f t="shared" si="211"/>
        <v>#DIV/0!</v>
      </c>
      <c r="U143" s="890">
        <f>'UBS Carandiru'!Y12</f>
        <v>0</v>
      </c>
      <c r="V143" s="70" t="e">
        <f t="shared" si="212"/>
        <v>#DIV/0!</v>
      </c>
      <c r="W143" s="890">
        <f>'UBS Carandiru'!AA12</f>
        <v>0</v>
      </c>
      <c r="X143" s="70" t="e">
        <f t="shared" si="213"/>
        <v>#DIV/0!</v>
      </c>
      <c r="Y143" s="1049"/>
      <c r="Z143" s="1049"/>
      <c r="AA143" s="155">
        <f>SUM(G143,I143,K143,M143,O143,Q143)</f>
        <v>0</v>
      </c>
    </row>
    <row r="144" spans="1:27" outlineLevel="1" x14ac:dyDescent="0.25">
      <c r="A144" s="353" t="s">
        <v>13</v>
      </c>
      <c r="B144" s="238">
        <f>'UBS Carandiru'!B13</f>
        <v>526</v>
      </c>
      <c r="C144" s="238">
        <f>'UBS Carandiru'!C13</f>
        <v>433</v>
      </c>
      <c r="D144" s="238">
        <f>'UBS Carandiru'!D13</f>
        <v>0.82319391634980987</v>
      </c>
      <c r="E144" s="238">
        <f>'UBS Carandiru'!E13</f>
        <v>406</v>
      </c>
      <c r="F144" s="238">
        <f>'UBS Carandiru'!F13</f>
        <v>0.77186311787072248</v>
      </c>
      <c r="G144" s="155">
        <f>'UBS Carandiru'!G13</f>
        <v>521</v>
      </c>
      <c r="H144" s="176">
        <f t="shared" si="204"/>
        <v>0.99049429657794674</v>
      </c>
      <c r="I144" s="155">
        <f>'UBS Carandiru'!I13</f>
        <v>386</v>
      </c>
      <c r="J144" s="176">
        <f t="shared" si="205"/>
        <v>0.73384030418250945</v>
      </c>
      <c r="K144" s="155">
        <f>'UBS Carandiru'!K13</f>
        <v>333</v>
      </c>
      <c r="L144" s="176">
        <f t="shared" si="206"/>
        <v>0.63307984790874527</v>
      </c>
      <c r="M144" s="155">
        <f>'UBS Carandiru'!O13</f>
        <v>437</v>
      </c>
      <c r="N144" s="176">
        <f t="shared" si="206"/>
        <v>0.83079847908745252</v>
      </c>
      <c r="O144" s="155">
        <f>'UBS Carandiru'!Q13</f>
        <v>411</v>
      </c>
      <c r="P144" s="176">
        <f t="shared" si="207"/>
        <v>0.78136882129277563</v>
      </c>
      <c r="Q144" s="155">
        <f>'UBS Carandiru'!S13</f>
        <v>490</v>
      </c>
      <c r="R144" s="176">
        <f t="shared" si="208"/>
        <v>0.9315589353612167</v>
      </c>
      <c r="S144" s="155">
        <f>'UBS Carandiru'!W13</f>
        <v>274</v>
      </c>
      <c r="T144" s="70">
        <f t="shared" si="211"/>
        <v>0.52091254752851712</v>
      </c>
      <c r="U144" s="890">
        <f>'UBS Carandiru'!Y13</f>
        <v>419</v>
      </c>
      <c r="V144" s="70">
        <f t="shared" si="212"/>
        <v>0.79657794676806082</v>
      </c>
      <c r="W144" s="890">
        <f>'UBS Carandiru'!AA13</f>
        <v>310</v>
      </c>
      <c r="X144" s="70">
        <f t="shared" si="213"/>
        <v>0.58935361216730042</v>
      </c>
      <c r="Y144" s="1049"/>
      <c r="Z144" s="1049"/>
      <c r="AA144" s="155">
        <f>SUM(G144,I144,K144,M144,O144,Q144)</f>
        <v>2578</v>
      </c>
    </row>
    <row r="145" spans="1:27" ht="15.75" outlineLevel="1" thickBot="1" x14ac:dyDescent="0.3">
      <c r="A145" s="1240" t="s">
        <v>49</v>
      </c>
      <c r="B145" s="1158">
        <f>'UBS Carandiru'!B14</f>
        <v>110</v>
      </c>
      <c r="C145" s="1158">
        <f>'UBS Carandiru'!C14</f>
        <v>23</v>
      </c>
      <c r="D145" s="1158">
        <f>'UBS Carandiru'!D14</f>
        <v>0.20909090909090908</v>
      </c>
      <c r="E145" s="1158">
        <f>'UBS Carandiru'!E14</f>
        <v>87</v>
      </c>
      <c r="F145" s="1158">
        <f>'UBS Carandiru'!F14</f>
        <v>0.79090909090909089</v>
      </c>
      <c r="G145" s="1159">
        <f>'UBS Carandiru'!G14</f>
        <v>133</v>
      </c>
      <c r="H145" s="1150">
        <f t="shared" si="204"/>
        <v>1.209090909090909</v>
      </c>
      <c r="I145" s="1159">
        <f>'UBS Carandiru'!I14</f>
        <v>19</v>
      </c>
      <c r="J145" s="1150">
        <f t="shared" si="205"/>
        <v>0.17272727272727273</v>
      </c>
      <c r="K145" s="1159">
        <f>'UBS Carandiru'!K14</f>
        <v>97</v>
      </c>
      <c r="L145" s="1150">
        <f t="shared" si="206"/>
        <v>0.88181818181818183</v>
      </c>
      <c r="M145" s="1159">
        <f>'UBS Carandiru'!O14</f>
        <v>120</v>
      </c>
      <c r="N145" s="1150">
        <f t="shared" si="206"/>
        <v>1.0909090909090908</v>
      </c>
      <c r="O145" s="1159">
        <f>'UBS Carandiru'!Q14</f>
        <v>64</v>
      </c>
      <c r="P145" s="1150">
        <f t="shared" si="207"/>
        <v>0.58181818181818179</v>
      </c>
      <c r="Q145" s="1159">
        <f>'UBS Carandiru'!S14</f>
        <v>0</v>
      </c>
      <c r="R145" s="1150">
        <f t="shared" si="208"/>
        <v>0</v>
      </c>
      <c r="S145" s="1159">
        <f>'UBS Carandiru'!W14</f>
        <v>74</v>
      </c>
      <c r="T145" s="1052">
        <f t="shared" si="211"/>
        <v>0.67272727272727273</v>
      </c>
      <c r="U145" s="890">
        <f>'UBS Carandiru'!Y14</f>
        <v>112</v>
      </c>
      <c r="V145" s="1052">
        <f t="shared" si="212"/>
        <v>1.0181818181818181</v>
      </c>
      <c r="W145" s="890">
        <f>'UBS Carandiru'!AA14</f>
        <v>92</v>
      </c>
      <c r="X145" s="1052">
        <f t="shared" si="213"/>
        <v>0.83636363636363631</v>
      </c>
      <c r="Y145" s="1387"/>
      <c r="Z145" s="1387"/>
      <c r="AA145" s="1159">
        <f>SUM(G145,I145,K145,M145,O145,Q145)</f>
        <v>433</v>
      </c>
    </row>
    <row r="146" spans="1:27" ht="15.75" outlineLevel="1" thickBot="1" x14ac:dyDescent="0.3">
      <c r="A146" s="1270" t="s">
        <v>7</v>
      </c>
      <c r="B146" s="1149">
        <f>SUM(B138:B145)</f>
        <v>4817</v>
      </c>
      <c r="C146" s="1149">
        <f t="shared" ref="C146:F146" si="214">SUM(C138:C145)</f>
        <v>5528</v>
      </c>
      <c r="D146" s="1149" t="e">
        <f t="shared" si="214"/>
        <v>#DIV/0!</v>
      </c>
      <c r="E146" s="1149">
        <f t="shared" si="214"/>
        <v>4401</v>
      </c>
      <c r="F146" s="1149" t="e">
        <f t="shared" si="214"/>
        <v>#DIV/0!</v>
      </c>
      <c r="G146" s="753">
        <f>SUM(G138:G145)</f>
        <v>5656</v>
      </c>
      <c r="H146" s="362">
        <f t="shared" si="204"/>
        <v>1.1741747975918622</v>
      </c>
      <c r="I146" s="753">
        <f>SUM(I138:I145)</f>
        <v>4145</v>
      </c>
      <c r="J146" s="362">
        <f t="shared" si="205"/>
        <v>0.86049408345443223</v>
      </c>
      <c r="K146" s="753">
        <f>SUM(K138:K145)</f>
        <v>5489</v>
      </c>
      <c r="L146" s="362">
        <f t="shared" si="206"/>
        <v>1.1395059165455679</v>
      </c>
      <c r="M146" s="753">
        <f>SUM(M138:M145)</f>
        <v>3400</v>
      </c>
      <c r="N146" s="362">
        <f t="shared" si="206"/>
        <v>0.7058335063317418</v>
      </c>
      <c r="O146" s="753">
        <f t="shared" ref="O146" si="215">SUM(O138:O145)</f>
        <v>2683</v>
      </c>
      <c r="P146" s="362">
        <f t="shared" si="207"/>
        <v>0.55698567573178326</v>
      </c>
      <c r="Q146" s="753">
        <f t="shared" ref="Q146" si="216">SUM(Q138:Q145)</f>
        <v>5784</v>
      </c>
      <c r="R146" s="362">
        <f t="shared" si="208"/>
        <v>1.2007473531243513</v>
      </c>
      <c r="S146" s="753">
        <f t="shared" ref="S146:W146" si="217">SUM(S138:S145)</f>
        <v>4237</v>
      </c>
      <c r="T146" s="1084">
        <f t="shared" si="211"/>
        <v>0.87959310774340871</v>
      </c>
      <c r="U146" s="753">
        <f t="shared" si="217"/>
        <v>3643</v>
      </c>
      <c r="V146" s="1084">
        <f t="shared" si="212"/>
        <v>0.75627984222545153</v>
      </c>
      <c r="W146" s="753">
        <f t="shared" si="217"/>
        <v>2706</v>
      </c>
      <c r="X146" s="1084">
        <f t="shared" si="213"/>
        <v>0.56176043180402735</v>
      </c>
      <c r="Y146" s="1483"/>
      <c r="Z146" s="1483"/>
      <c r="AA146" s="1157">
        <f>SUM(G146,I146,K146,M146,O146,Q146)</f>
        <v>27157</v>
      </c>
    </row>
    <row r="148" spans="1:27" ht="16.5" thickBot="1" x14ac:dyDescent="0.3">
      <c r="A148" s="1427" t="s">
        <v>561</v>
      </c>
      <c r="B148" s="1428"/>
      <c r="C148" s="1428"/>
      <c r="D148" s="1428"/>
      <c r="E148" s="1428"/>
      <c r="F148" s="1428"/>
      <c r="G148" s="1428"/>
      <c r="H148" s="1428"/>
      <c r="I148" s="1428"/>
      <c r="J148" s="1428"/>
      <c r="K148" s="1428"/>
      <c r="L148" s="1428"/>
      <c r="M148" s="1428"/>
      <c r="N148" s="1428"/>
      <c r="O148" s="1428"/>
      <c r="P148" s="1428"/>
      <c r="Q148" s="1428"/>
      <c r="R148" s="1428"/>
      <c r="S148" s="1428"/>
      <c r="T148" s="1428"/>
      <c r="U148" s="1428"/>
      <c r="V148" s="1428"/>
      <c r="W148" s="1428"/>
      <c r="X148" s="1428"/>
      <c r="Y148" s="1428"/>
      <c r="Z148" s="1428"/>
      <c r="AA148" s="1428"/>
    </row>
    <row r="149" spans="1:27" ht="24.75" outlineLevel="1" thickBot="1" x14ac:dyDescent="0.3">
      <c r="A149" s="1250" t="s">
        <v>105</v>
      </c>
      <c r="B149" s="233" t="s">
        <v>15</v>
      </c>
      <c r="C149" s="1121" t="s">
        <v>544</v>
      </c>
      <c r="D149" s="15" t="s">
        <v>1</v>
      </c>
      <c r="E149" s="1121" t="s">
        <v>545</v>
      </c>
      <c r="F149" s="15" t="s">
        <v>1</v>
      </c>
      <c r="G149" s="346" t="str">
        <f>'Pque N Mundo I'!G6</f>
        <v>MAR_17</v>
      </c>
      <c r="H149" s="347" t="str">
        <f>'Pque N Mundo I'!H6</f>
        <v>%</v>
      </c>
      <c r="I149" s="346" t="str">
        <f>'Pque N Mundo I'!I6</f>
        <v>ABR_17</v>
      </c>
      <c r="J149" s="347" t="str">
        <f>'Pque N Mundo I'!J6</f>
        <v>%</v>
      </c>
      <c r="K149" s="346" t="str">
        <f>'Pque N Mundo I'!K6</f>
        <v>MAI_17</v>
      </c>
      <c r="L149" s="347" t="str">
        <f>'Pque N Mundo I'!L6</f>
        <v>%</v>
      </c>
      <c r="M149" s="346" t="str">
        <f>'Pque N Mundo I'!O6</f>
        <v>JUN_17</v>
      </c>
      <c r="N149" s="347" t="str">
        <f>'Pque N Mundo I'!P6</f>
        <v>%</v>
      </c>
      <c r="O149" s="348" t="str">
        <f>'Pque N Mundo I'!Q6</f>
        <v>JUL_17</v>
      </c>
      <c r="P149" s="349" t="str">
        <f>'Pque N Mundo I'!R6</f>
        <v>%</v>
      </c>
      <c r="Q149" s="348" t="str">
        <f>'Pque N Mundo I'!S6</f>
        <v>AGO_17</v>
      </c>
      <c r="R149" s="349" t="str">
        <f>'Pque N Mundo I'!T6</f>
        <v>%</v>
      </c>
      <c r="S149" s="14" t="s">
        <v>533</v>
      </c>
      <c r="T149" s="15" t="s">
        <v>1</v>
      </c>
      <c r="U149" s="14" t="s">
        <v>534</v>
      </c>
      <c r="V149" s="15" t="s">
        <v>1</v>
      </c>
      <c r="W149" s="14" t="s">
        <v>535</v>
      </c>
      <c r="X149" s="15" t="s">
        <v>1</v>
      </c>
      <c r="Y149" s="1482"/>
      <c r="Z149" s="1482"/>
      <c r="AA149" s="147" t="s">
        <v>6</v>
      </c>
    </row>
    <row r="150" spans="1:27" ht="15.75" outlineLevel="1" thickTop="1" x14ac:dyDescent="0.25">
      <c r="A150" s="244" t="s">
        <v>144</v>
      </c>
      <c r="B150" s="245">
        <f>'CER Carandiru'!B7</f>
        <v>180</v>
      </c>
      <c r="C150" s="245">
        <f>'CER Carandiru'!C7</f>
        <v>252</v>
      </c>
      <c r="D150" s="245">
        <f>'CER Carandiru'!D7</f>
        <v>1.4</v>
      </c>
      <c r="E150" s="245">
        <f>'CER Carandiru'!E7</f>
        <v>227</v>
      </c>
      <c r="F150" s="245">
        <f>'CER Carandiru'!F7</f>
        <v>1.2611111111111111</v>
      </c>
      <c r="G150" s="191">
        <f>'CER Carandiru'!G7</f>
        <v>244</v>
      </c>
      <c r="H150" s="246">
        <f t="shared" ref="H150:H151" si="218">G150/$B150</f>
        <v>1.3555555555555556</v>
      </c>
      <c r="I150" s="191">
        <f>'CER Carandiru'!I7</f>
        <v>231</v>
      </c>
      <c r="J150" s="246">
        <f t="shared" ref="J150:J151" si="219">I150/$B150</f>
        <v>1.2833333333333334</v>
      </c>
      <c r="K150" s="191">
        <f>'CER Carandiru'!K7</f>
        <v>198</v>
      </c>
      <c r="L150" s="246">
        <f t="shared" ref="L150:N151" si="220">K150/$B150</f>
        <v>1.1000000000000001</v>
      </c>
      <c r="M150" s="191">
        <f>'CER Carandiru'!O7</f>
        <v>316</v>
      </c>
      <c r="N150" s="246">
        <f t="shared" si="220"/>
        <v>1.7555555555555555</v>
      </c>
      <c r="O150" s="191">
        <f>'CER Carandiru'!Q7</f>
        <v>292</v>
      </c>
      <c r="P150" s="246">
        <f t="shared" ref="P150:P151" si="221">O150/$B150</f>
        <v>1.6222222222222222</v>
      </c>
      <c r="Q150" s="191">
        <f>'CER Carandiru'!S7</f>
        <v>310</v>
      </c>
      <c r="R150" s="246">
        <f t="shared" ref="R150:R151" si="222">Q150/$B150</f>
        <v>1.7222222222222223</v>
      </c>
      <c r="S150" s="191">
        <f>'CER Carandiru'!W7</f>
        <v>161</v>
      </c>
      <c r="T150" s="70">
        <f t="shared" ref="T150" si="223">S150/$B150</f>
        <v>0.89444444444444449</v>
      </c>
      <c r="U150" s="890">
        <f>'CER Carandiru'!Y7</f>
        <v>222</v>
      </c>
      <c r="V150" s="70">
        <f t="shared" ref="V150:X150" si="224">U150/$B150</f>
        <v>1.2333333333333334</v>
      </c>
      <c r="W150" s="890">
        <f>'CER Carandiru'!AA7</f>
        <v>148</v>
      </c>
      <c r="X150" s="70">
        <f t="shared" si="224"/>
        <v>0.82222222222222219</v>
      </c>
      <c r="Y150" s="1484"/>
      <c r="Z150" s="1484"/>
      <c r="AA150" s="191">
        <f>SUM(G150,I150,K150,M150,O150,Q150)</f>
        <v>1591</v>
      </c>
    </row>
    <row r="151" spans="1:27" ht="15.75" outlineLevel="1" thickBot="1" x14ac:dyDescent="0.3">
      <c r="A151" s="1161" t="s">
        <v>145</v>
      </c>
      <c r="B151" s="1162">
        <f>'CER Carandiru'!B8</f>
        <v>490</v>
      </c>
      <c r="C151" s="1162">
        <f>'CER Carandiru'!C8</f>
        <v>820</v>
      </c>
      <c r="D151" s="1162">
        <f>'CER Carandiru'!D8</f>
        <v>1.6734693877551021</v>
      </c>
      <c r="E151" s="1162">
        <f>'CER Carandiru'!E8</f>
        <v>807</v>
      </c>
      <c r="F151" s="1162">
        <f>'CER Carandiru'!F8</f>
        <v>1.6469387755102041</v>
      </c>
      <c r="G151" s="1163">
        <f>'CER Carandiru'!G8</f>
        <v>740</v>
      </c>
      <c r="H151" s="1164">
        <f t="shared" si="218"/>
        <v>1.510204081632653</v>
      </c>
      <c r="I151" s="1163">
        <f>'CER Carandiru'!I8</f>
        <v>729</v>
      </c>
      <c r="J151" s="1164">
        <f t="shared" si="219"/>
        <v>1.4877551020408164</v>
      </c>
      <c r="K151" s="1163">
        <f>'CER Carandiru'!K8</f>
        <v>976</v>
      </c>
      <c r="L151" s="1164">
        <f t="shared" si="220"/>
        <v>1.9918367346938775</v>
      </c>
      <c r="M151" s="1163">
        <f>'CER Carandiru'!O8</f>
        <v>771</v>
      </c>
      <c r="N151" s="1164">
        <f t="shared" si="220"/>
        <v>1.573469387755102</v>
      </c>
      <c r="O151" s="1163">
        <f>'CER Carandiru'!Q8</f>
        <v>888</v>
      </c>
      <c r="P151" s="1164">
        <f t="shared" si="221"/>
        <v>1.8122448979591836</v>
      </c>
      <c r="Q151" s="1163">
        <f>'CER Carandiru'!S8</f>
        <v>991</v>
      </c>
      <c r="R151" s="1164">
        <f t="shared" si="222"/>
        <v>2.0224489795918368</v>
      </c>
      <c r="S151" s="1163">
        <f>'CER Carandiru'!W8</f>
        <v>720</v>
      </c>
      <c r="T151" s="1052">
        <f t="shared" ref="T151:T152" si="225">S151/$B151</f>
        <v>1.4693877551020409</v>
      </c>
      <c r="U151" s="890">
        <f>'CER Carandiru'!Y8</f>
        <v>426</v>
      </c>
      <c r="V151" s="1052">
        <f t="shared" ref="V151:V152" si="226">U151/$B151</f>
        <v>0.8693877551020408</v>
      </c>
      <c r="W151" s="890">
        <f>'CER Carandiru'!AA8</f>
        <v>775</v>
      </c>
      <c r="X151" s="1052">
        <f t="shared" ref="X151:X152" si="227">W151/$B151</f>
        <v>1.5816326530612246</v>
      </c>
      <c r="Y151" s="1484"/>
      <c r="Z151" s="1484"/>
      <c r="AA151" s="1163">
        <f>SUM(G151,I151,K151,M151,O151,Q151)</f>
        <v>5095</v>
      </c>
    </row>
    <row r="152" spans="1:27" ht="15.75" outlineLevel="1" thickBot="1" x14ac:dyDescent="0.3">
      <c r="A152" s="1270" t="s">
        <v>7</v>
      </c>
      <c r="B152" s="1149">
        <f>SUM(B150:B151)</f>
        <v>670</v>
      </c>
      <c r="C152" s="1149">
        <f t="shared" ref="C152:F152" si="228">SUM(C150:C151)</f>
        <v>1072</v>
      </c>
      <c r="D152" s="1149">
        <f t="shared" si="228"/>
        <v>3.073469387755102</v>
      </c>
      <c r="E152" s="1149">
        <f t="shared" si="228"/>
        <v>1034</v>
      </c>
      <c r="F152" s="1149">
        <f t="shared" si="228"/>
        <v>2.9080498866213151</v>
      </c>
      <c r="G152" s="858">
        <f>SUM(G150:G151)</f>
        <v>984</v>
      </c>
      <c r="H152" s="859">
        <f>G152/$B$152</f>
        <v>1.4686567164179105</v>
      </c>
      <c r="I152" s="858">
        <f>SUM(I150:I151)</f>
        <v>960</v>
      </c>
      <c r="J152" s="859">
        <f>I152/$B$152</f>
        <v>1.4328358208955223</v>
      </c>
      <c r="K152" s="858">
        <f>SUM(K150:K151)</f>
        <v>1174</v>
      </c>
      <c r="L152" s="859">
        <f>K152/$B$152</f>
        <v>1.7522388059701492</v>
      </c>
      <c r="M152" s="858">
        <f>SUM(M150:M151)</f>
        <v>1087</v>
      </c>
      <c r="N152" s="859">
        <f>M152/$B$152</f>
        <v>1.6223880597014926</v>
      </c>
      <c r="O152" s="858">
        <f t="shared" ref="O152" si="229">SUM(O150:O151)</f>
        <v>1180</v>
      </c>
      <c r="P152" s="859">
        <f>O152/$B$152</f>
        <v>1.7611940298507462</v>
      </c>
      <c r="Q152" s="858">
        <f t="shared" ref="Q152" si="230">SUM(Q150:Q151)</f>
        <v>1301</v>
      </c>
      <c r="R152" s="859">
        <f>Q152/$B$152</f>
        <v>1.9417910447761193</v>
      </c>
      <c r="S152" s="858">
        <f t="shared" ref="S152:W152" si="231">SUM(S150:S151)</f>
        <v>881</v>
      </c>
      <c r="T152" s="1084">
        <f t="shared" si="225"/>
        <v>1.3149253731343284</v>
      </c>
      <c r="U152" s="858">
        <f t="shared" si="231"/>
        <v>648</v>
      </c>
      <c r="V152" s="1084">
        <f t="shared" si="226"/>
        <v>0.96716417910447761</v>
      </c>
      <c r="W152" s="858">
        <f t="shared" si="231"/>
        <v>923</v>
      </c>
      <c r="X152" s="1084">
        <f t="shared" si="227"/>
        <v>1.3776119402985074</v>
      </c>
      <c r="Y152" s="1483"/>
      <c r="Z152" s="1483"/>
      <c r="AA152" s="1165">
        <f>SUM(G152,I152,K152,M152,O152,Q152)</f>
        <v>6686</v>
      </c>
    </row>
    <row r="154" spans="1:27" ht="16.5" thickBot="1" x14ac:dyDescent="0.3">
      <c r="A154" s="1427" t="s">
        <v>562</v>
      </c>
      <c r="B154" s="1428"/>
      <c r="C154" s="1428"/>
      <c r="D154" s="1428"/>
      <c r="E154" s="1428"/>
      <c r="F154" s="1428"/>
      <c r="G154" s="1428"/>
      <c r="H154" s="1428"/>
      <c r="I154" s="1428"/>
      <c r="J154" s="1428"/>
      <c r="K154" s="1428"/>
      <c r="L154" s="1428"/>
      <c r="M154" s="1428"/>
      <c r="N154" s="1428"/>
      <c r="O154" s="1428"/>
      <c r="P154" s="1428"/>
      <c r="Q154" s="1428"/>
      <c r="R154" s="1428"/>
      <c r="S154" s="1428"/>
      <c r="T154" s="1428"/>
      <c r="U154" s="1428"/>
      <c r="V154" s="1428"/>
      <c r="W154" s="1428"/>
      <c r="X154" s="1428"/>
      <c r="Y154" s="1428"/>
      <c r="Z154" s="1428"/>
      <c r="AA154" s="1428"/>
    </row>
    <row r="155" spans="1:27" ht="24.75" outlineLevel="1" thickBot="1" x14ac:dyDescent="0.3">
      <c r="A155" s="352" t="s">
        <v>104</v>
      </c>
      <c r="B155" s="233" t="s">
        <v>15</v>
      </c>
      <c r="C155" s="1121" t="s">
        <v>544</v>
      </c>
      <c r="D155" s="15" t="s">
        <v>1</v>
      </c>
      <c r="E155" s="1121" t="s">
        <v>545</v>
      </c>
      <c r="F155" s="15" t="s">
        <v>1</v>
      </c>
      <c r="G155" s="346" t="str">
        <f>'Pque N Mundo I'!G6</f>
        <v>MAR_17</v>
      </c>
      <c r="H155" s="347" t="str">
        <f>'Pque N Mundo I'!H6</f>
        <v>%</v>
      </c>
      <c r="I155" s="346" t="str">
        <f>'Pque N Mundo I'!I6</f>
        <v>ABR_17</v>
      </c>
      <c r="J155" s="347" t="str">
        <f>'Pque N Mundo I'!J6</f>
        <v>%</v>
      </c>
      <c r="K155" s="346" t="str">
        <f>'Pque N Mundo I'!K6</f>
        <v>MAI_17</v>
      </c>
      <c r="L155" s="347" t="str">
        <f>'Pque N Mundo I'!L6</f>
        <v>%</v>
      </c>
      <c r="M155" s="346" t="str">
        <f>'Pque N Mundo I'!O6</f>
        <v>JUN_17</v>
      </c>
      <c r="N155" s="347" t="str">
        <f>'Pque N Mundo I'!P6</f>
        <v>%</v>
      </c>
      <c r="O155" s="348" t="str">
        <f>'Pque N Mundo I'!Q6</f>
        <v>JUL_17</v>
      </c>
      <c r="P155" s="349" t="str">
        <f>'Pque N Mundo I'!R6</f>
        <v>%</v>
      </c>
      <c r="Q155" s="348" t="str">
        <f>'Pque N Mundo I'!S6</f>
        <v>AGO_17</v>
      </c>
      <c r="R155" s="349" t="str">
        <f>'Pque N Mundo I'!T6</f>
        <v>%</v>
      </c>
      <c r="S155" s="14" t="s">
        <v>533</v>
      </c>
      <c r="T155" s="15" t="s">
        <v>1</v>
      </c>
      <c r="U155" s="14" t="s">
        <v>534</v>
      </c>
      <c r="V155" s="15" t="s">
        <v>1</v>
      </c>
      <c r="W155" s="14" t="s">
        <v>535</v>
      </c>
      <c r="X155" s="15" t="s">
        <v>1</v>
      </c>
      <c r="Y155" s="1482"/>
      <c r="Z155" s="1482"/>
      <c r="AA155" s="147" t="s">
        <v>6</v>
      </c>
    </row>
    <row r="156" spans="1:27" ht="16.5" outlineLevel="1" thickTop="1" thickBot="1" x14ac:dyDescent="0.3">
      <c r="A156" s="1166" t="s">
        <v>142</v>
      </c>
      <c r="B156" s="1047">
        <f>'APD no CER III Carandiru'!B7</f>
        <v>70</v>
      </c>
      <c r="C156" s="1389">
        <f>'APD no CER III Carandiru'!C7</f>
        <v>70</v>
      </c>
      <c r="D156" s="1389">
        <f>'APD no CER III Carandiru'!D7</f>
        <v>1</v>
      </c>
      <c r="E156" s="1389">
        <f>'APD no CER III Carandiru'!E7</f>
        <v>70</v>
      </c>
      <c r="F156" s="1389">
        <f>'APD no CER III Carandiru'!F7</f>
        <v>1</v>
      </c>
      <c r="G156" s="1167">
        <f>'APD no CER III Carandiru'!G7</f>
        <v>70</v>
      </c>
      <c r="H156" s="1043">
        <f t="shared" ref="H156" si="232">G156/$B156</f>
        <v>1</v>
      </c>
      <c r="I156" s="1168">
        <f>'APD no CER III Carandiru'!$I$7</f>
        <v>70</v>
      </c>
      <c r="J156" s="1043">
        <f t="shared" ref="J156" si="233">I156/$B156</f>
        <v>1</v>
      </c>
      <c r="K156" s="1168">
        <f>'APD no CER III Carandiru'!$K$7</f>
        <v>70</v>
      </c>
      <c r="L156" s="1043">
        <f t="shared" ref="L156:N156" si="234">K156/$B156</f>
        <v>1</v>
      </c>
      <c r="M156" s="1168">
        <f>'APD no CER III Carandiru'!$O$7</f>
        <v>70</v>
      </c>
      <c r="N156" s="1043">
        <f t="shared" si="234"/>
        <v>1</v>
      </c>
      <c r="O156" s="1168">
        <f>'APD no CER III Carandiru'!$Q$7</f>
        <v>70</v>
      </c>
      <c r="P156" s="1043">
        <f t="shared" ref="P156" si="235">O156/$B156</f>
        <v>1</v>
      </c>
      <c r="Q156" s="1168">
        <f>'APD no CER III Carandiru'!$S$7</f>
        <v>70</v>
      </c>
      <c r="R156" s="1043">
        <f t="shared" ref="R156" si="236">Q156/$B156</f>
        <v>1</v>
      </c>
      <c r="S156" s="1167">
        <f>'APD no CER III Carandiru'!$W$7</f>
        <v>70</v>
      </c>
      <c r="T156" s="70">
        <f t="shared" ref="T156" si="237">S156/$B156</f>
        <v>1</v>
      </c>
      <c r="U156" s="890">
        <f>'APD no CER III Carandiru'!Y7</f>
        <v>70</v>
      </c>
      <c r="V156" s="70">
        <f t="shared" ref="V156:X156" si="238">U156/$B156</f>
        <v>1</v>
      </c>
      <c r="W156" s="890">
        <f>'APD no CER III Carandiru'!AA7</f>
        <v>70</v>
      </c>
      <c r="X156" s="70">
        <f t="shared" si="238"/>
        <v>1</v>
      </c>
      <c r="Y156" s="1484"/>
      <c r="Z156" s="1484"/>
      <c r="AA156" s="1168">
        <f>SUM(G156,I156,K156,M156,O156,Q156)</f>
        <v>420</v>
      </c>
    </row>
    <row r="157" spans="1:27" ht="15.75" outlineLevel="1" thickBot="1" x14ac:dyDescent="0.3">
      <c r="A157" s="1270" t="s">
        <v>7</v>
      </c>
      <c r="B157" s="1149">
        <f>SUM(B156)</f>
        <v>70</v>
      </c>
      <c r="C157" s="1149">
        <f t="shared" ref="C157:F157" si="239">SUM(C156)</f>
        <v>70</v>
      </c>
      <c r="D157" s="1149">
        <f t="shared" si="239"/>
        <v>1</v>
      </c>
      <c r="E157" s="1149">
        <f t="shared" si="239"/>
        <v>70</v>
      </c>
      <c r="F157" s="1149">
        <f t="shared" si="239"/>
        <v>1</v>
      </c>
      <c r="G157" s="858">
        <f>SUM(G156)</f>
        <v>70</v>
      </c>
      <c r="H157" s="362">
        <f>G157/$B$157</f>
        <v>1</v>
      </c>
      <c r="I157" s="858">
        <f>SUM(I156)</f>
        <v>70</v>
      </c>
      <c r="J157" s="362">
        <f>I157/$B$157</f>
        <v>1</v>
      </c>
      <c r="K157" s="858">
        <f>SUM(K156)</f>
        <v>70</v>
      </c>
      <c r="L157" s="362">
        <f>K157/$B$157</f>
        <v>1</v>
      </c>
      <c r="M157" s="858">
        <f>SUM(M156)</f>
        <v>70</v>
      </c>
      <c r="N157" s="362">
        <f>M157/$B$157</f>
        <v>1</v>
      </c>
      <c r="O157" s="858">
        <f t="shared" ref="O157" si="240">SUM(O156)</f>
        <v>70</v>
      </c>
      <c r="P157" s="362">
        <f>O157/$B$157</f>
        <v>1</v>
      </c>
      <c r="Q157" s="858">
        <f t="shared" ref="Q157" si="241">SUM(Q156)</f>
        <v>70</v>
      </c>
      <c r="R157" s="362">
        <f>Q157/$B$157</f>
        <v>1</v>
      </c>
      <c r="S157" s="858">
        <f t="shared" ref="S157:W157" si="242">SUM(S156)</f>
        <v>70</v>
      </c>
      <c r="T157" s="738"/>
      <c r="U157" s="858">
        <f t="shared" si="242"/>
        <v>70</v>
      </c>
      <c r="V157" s="738"/>
      <c r="W157" s="858">
        <f t="shared" si="242"/>
        <v>70</v>
      </c>
      <c r="X157" s="738"/>
      <c r="Y157" s="1486"/>
      <c r="Z157" s="1486"/>
      <c r="AA157" s="1165">
        <f>SUM(G157,I157,K157,M157,O157,Q157)</f>
        <v>420</v>
      </c>
    </row>
    <row r="159" spans="1:27" ht="16.5" thickBot="1" x14ac:dyDescent="0.3">
      <c r="A159" s="1427" t="s">
        <v>563</v>
      </c>
      <c r="B159" s="1428"/>
      <c r="C159" s="1428"/>
      <c r="D159" s="1428"/>
      <c r="E159" s="1428"/>
      <c r="F159" s="1428"/>
      <c r="G159" s="1428"/>
      <c r="H159" s="1428"/>
      <c r="I159" s="1428"/>
      <c r="J159" s="1428"/>
      <c r="K159" s="1428"/>
      <c r="L159" s="1428"/>
      <c r="M159" s="1428"/>
      <c r="N159" s="1428"/>
      <c r="O159" s="1428"/>
      <c r="P159" s="1428"/>
      <c r="Q159" s="1428"/>
      <c r="R159" s="1428"/>
      <c r="S159" s="1428"/>
      <c r="T159" s="1428"/>
      <c r="U159" s="1428"/>
      <c r="V159" s="1428"/>
      <c r="W159" s="1428"/>
      <c r="X159" s="1428"/>
      <c r="Y159" s="1428"/>
      <c r="Z159" s="1428"/>
      <c r="AA159" s="1428"/>
    </row>
    <row r="160" spans="1:27" ht="24.75" outlineLevel="1" thickBot="1" x14ac:dyDescent="0.3">
      <c r="A160" s="352" t="s">
        <v>14</v>
      </c>
      <c r="B160" s="233" t="s">
        <v>15</v>
      </c>
      <c r="C160" s="1121" t="s">
        <v>544</v>
      </c>
      <c r="D160" s="15" t="s">
        <v>1</v>
      </c>
      <c r="E160" s="1121" t="s">
        <v>545</v>
      </c>
      <c r="F160" s="15" t="s">
        <v>1</v>
      </c>
      <c r="G160" s="346" t="str">
        <f>'Pque N Mundo I'!G6</f>
        <v>MAR_17</v>
      </c>
      <c r="H160" s="347" t="str">
        <f>'Pque N Mundo I'!H6</f>
        <v>%</v>
      </c>
      <c r="I160" s="346" t="str">
        <f>'Pque N Mundo I'!I6</f>
        <v>ABR_17</v>
      </c>
      <c r="J160" s="347" t="str">
        <f>'Pque N Mundo I'!J6</f>
        <v>%</v>
      </c>
      <c r="K160" s="346" t="str">
        <f>'Pque N Mundo I'!K6</f>
        <v>MAI_17</v>
      </c>
      <c r="L160" s="347" t="str">
        <f>'Pque N Mundo I'!L6</f>
        <v>%</v>
      </c>
      <c r="M160" s="346" t="str">
        <f>'Pque N Mundo I'!O6</f>
        <v>JUN_17</v>
      </c>
      <c r="N160" s="347" t="str">
        <f>'Pque N Mundo I'!P6</f>
        <v>%</v>
      </c>
      <c r="O160" s="348" t="str">
        <f>'Pque N Mundo I'!Q6</f>
        <v>JUL_17</v>
      </c>
      <c r="P160" s="349" t="str">
        <f>'Pque N Mundo I'!R6</f>
        <v>%</v>
      </c>
      <c r="Q160" s="348" t="str">
        <f>'Pque N Mundo I'!S6</f>
        <v>AGO_17</v>
      </c>
      <c r="R160" s="349" t="str">
        <f>'Pque N Mundo I'!T6</f>
        <v>%</v>
      </c>
      <c r="S160" s="14" t="s">
        <v>533</v>
      </c>
      <c r="T160" s="15" t="s">
        <v>1</v>
      </c>
      <c r="U160" s="14" t="s">
        <v>534</v>
      </c>
      <c r="V160" s="15" t="s">
        <v>1</v>
      </c>
      <c r="W160" s="14" t="s">
        <v>535</v>
      </c>
      <c r="X160" s="15" t="s">
        <v>1</v>
      </c>
      <c r="Y160" s="1482"/>
      <c r="Z160" s="1482"/>
      <c r="AA160" s="147" t="s">
        <v>6</v>
      </c>
    </row>
    <row r="161" spans="1:27" ht="15.75" outlineLevel="1" thickTop="1" x14ac:dyDescent="0.25">
      <c r="A161" s="353" t="s">
        <v>91</v>
      </c>
      <c r="B161" s="238">
        <f>'URSI CARANDIRU'!B7</f>
        <v>396</v>
      </c>
      <c r="C161" s="238">
        <f>'URSI CARANDIRU'!C7</f>
        <v>345</v>
      </c>
      <c r="D161" s="238">
        <f>'URSI CARANDIRU'!D7</f>
        <v>0.87121212121212122</v>
      </c>
      <c r="E161" s="238">
        <f>'URSI CARANDIRU'!E7</f>
        <v>382</v>
      </c>
      <c r="F161" s="238">
        <f>'URSI CARANDIRU'!F7</f>
        <v>0.96464646464646464</v>
      </c>
      <c r="G161" s="155">
        <f>'URSI CARANDIRU'!G7</f>
        <v>408</v>
      </c>
      <c r="H161" s="176">
        <f t="shared" ref="H161:H167" si="243">G161/$B161</f>
        <v>1.0303030303030303</v>
      </c>
      <c r="I161" s="155">
        <f>'URSI CARANDIRU'!I7</f>
        <v>383</v>
      </c>
      <c r="J161" s="176">
        <f t="shared" ref="J161:J167" si="244">I161/$B161</f>
        <v>0.96717171717171713</v>
      </c>
      <c r="K161" s="155">
        <f>'URSI CARANDIRU'!K7</f>
        <v>450</v>
      </c>
      <c r="L161" s="176">
        <f t="shared" ref="L161:N167" si="245">K161/$B161</f>
        <v>1.1363636363636365</v>
      </c>
      <c r="M161" s="155">
        <f>'URSI CARANDIRU'!O7</f>
        <v>281</v>
      </c>
      <c r="N161" s="176">
        <f t="shared" si="245"/>
        <v>0.70959595959595956</v>
      </c>
      <c r="O161" s="155">
        <f>'URSI CARANDIRU'!Q7</f>
        <v>385</v>
      </c>
      <c r="P161" s="176">
        <f t="shared" ref="P161:P167" si="246">O161/$B161</f>
        <v>0.97222222222222221</v>
      </c>
      <c r="Q161" s="155">
        <f>'URSI CARANDIRU'!S7</f>
        <v>431</v>
      </c>
      <c r="R161" s="176">
        <f t="shared" ref="R161:R167" si="247">Q161/$B161</f>
        <v>1.0883838383838385</v>
      </c>
      <c r="S161" s="155">
        <f>'URSI CARANDIRU'!W7</f>
        <v>345</v>
      </c>
      <c r="T161" s="70">
        <f t="shared" ref="T161" si="248">S161/$B161</f>
        <v>0.87121212121212122</v>
      </c>
      <c r="U161" s="890">
        <f>'URSI CARANDIRU'!Y7</f>
        <v>307</v>
      </c>
      <c r="V161" s="70">
        <f t="shared" ref="V161:X161" si="249">U161/$B161</f>
        <v>0.7752525252525253</v>
      </c>
      <c r="W161" s="890">
        <f>'URSI CARANDIRU'!AA7</f>
        <v>393</v>
      </c>
      <c r="X161" s="70">
        <f t="shared" si="249"/>
        <v>0.99242424242424243</v>
      </c>
      <c r="Y161" s="1049"/>
      <c r="Z161" s="1049"/>
      <c r="AA161" s="155">
        <f>SUM(G161,I161,K161,M161,O161,Q161)</f>
        <v>2338</v>
      </c>
    </row>
    <row r="162" spans="1:27" outlineLevel="1" x14ac:dyDescent="0.25">
      <c r="A162" s="353" t="s">
        <v>85</v>
      </c>
      <c r="B162" s="238">
        <f>'URSI CARANDIRU'!B8</f>
        <v>176</v>
      </c>
      <c r="C162" s="238">
        <f>'URSI CARANDIRU'!C8</f>
        <v>75</v>
      </c>
      <c r="D162" s="238">
        <f>'URSI CARANDIRU'!D8</f>
        <v>0.42613636363636365</v>
      </c>
      <c r="E162" s="238">
        <f>'URSI CARANDIRU'!E8</f>
        <v>142</v>
      </c>
      <c r="F162" s="238">
        <f>'URSI CARANDIRU'!F8</f>
        <v>0.80681818181818177</v>
      </c>
      <c r="G162" s="155">
        <f>'URSI CARANDIRU'!G8</f>
        <v>236</v>
      </c>
      <c r="H162" s="176">
        <f t="shared" si="243"/>
        <v>1.3409090909090908</v>
      </c>
      <c r="I162" s="155">
        <f>'URSI CARANDIRU'!I8</f>
        <v>145</v>
      </c>
      <c r="J162" s="176">
        <f t="shared" si="244"/>
        <v>0.82386363636363635</v>
      </c>
      <c r="K162" s="155">
        <f>'URSI CARANDIRU'!K8</f>
        <v>212</v>
      </c>
      <c r="L162" s="176">
        <f t="shared" si="245"/>
        <v>1.2045454545454546</v>
      </c>
      <c r="M162" s="155">
        <f>'URSI CARANDIRU'!O8</f>
        <v>178</v>
      </c>
      <c r="N162" s="176">
        <f t="shared" si="245"/>
        <v>1.0113636363636365</v>
      </c>
      <c r="O162" s="155">
        <f>'URSI CARANDIRU'!Q8</f>
        <v>175</v>
      </c>
      <c r="P162" s="176">
        <f t="shared" si="246"/>
        <v>0.99431818181818177</v>
      </c>
      <c r="Q162" s="155">
        <f>'URSI CARANDIRU'!S8</f>
        <v>214</v>
      </c>
      <c r="R162" s="176">
        <f t="shared" si="247"/>
        <v>1.2159090909090908</v>
      </c>
      <c r="S162" s="155">
        <f>'URSI CARANDIRU'!W8</f>
        <v>119</v>
      </c>
      <c r="T162" s="70">
        <f t="shared" ref="T162:T168" si="250">S162/$B162</f>
        <v>0.67613636363636365</v>
      </c>
      <c r="U162" s="890">
        <f>'URSI CARANDIRU'!Y8</f>
        <v>160</v>
      </c>
      <c r="V162" s="70">
        <f t="shared" ref="V162:V168" si="251">U162/$B162</f>
        <v>0.90909090909090906</v>
      </c>
      <c r="W162" s="890">
        <f>'URSI CARANDIRU'!AA8</f>
        <v>181</v>
      </c>
      <c r="X162" s="70">
        <f t="shared" ref="X162:X168" si="252">W162/$B162</f>
        <v>1.0284090909090908</v>
      </c>
      <c r="Y162" s="1049"/>
      <c r="Z162" s="1049"/>
      <c r="AA162" s="155">
        <f>SUM(G162,I162,K162,M162,O162,Q162)</f>
        <v>1160</v>
      </c>
    </row>
    <row r="163" spans="1:27" outlineLevel="1" x14ac:dyDescent="0.25">
      <c r="A163" s="353" t="s">
        <v>86</v>
      </c>
      <c r="B163" s="238">
        <f>'URSI CARANDIRU'!B9</f>
        <v>264</v>
      </c>
      <c r="C163" s="238">
        <f>'URSI CARANDIRU'!C9</f>
        <v>342</v>
      </c>
      <c r="D163" s="238">
        <f>'URSI CARANDIRU'!D9</f>
        <v>1.2954545454545454</v>
      </c>
      <c r="E163" s="238">
        <f>'URSI CARANDIRU'!E9</f>
        <v>335</v>
      </c>
      <c r="F163" s="238">
        <f>'URSI CARANDIRU'!F9</f>
        <v>1.268939393939394</v>
      </c>
      <c r="G163" s="155">
        <f>'URSI CARANDIRU'!G9</f>
        <v>381</v>
      </c>
      <c r="H163" s="176">
        <f t="shared" si="243"/>
        <v>1.4431818181818181</v>
      </c>
      <c r="I163" s="155">
        <f>'URSI CARANDIRU'!I9</f>
        <v>308</v>
      </c>
      <c r="J163" s="176">
        <f t="shared" si="244"/>
        <v>1.1666666666666667</v>
      </c>
      <c r="K163" s="155">
        <f>'URSI CARANDIRU'!K9</f>
        <v>218</v>
      </c>
      <c r="L163" s="176">
        <f t="shared" si="245"/>
        <v>0.8257575757575758</v>
      </c>
      <c r="M163" s="155">
        <f>'URSI CARANDIRU'!O9</f>
        <v>330</v>
      </c>
      <c r="N163" s="176">
        <f t="shared" si="245"/>
        <v>1.25</v>
      </c>
      <c r="O163" s="155">
        <f>'URSI CARANDIRU'!Q9</f>
        <v>322</v>
      </c>
      <c r="P163" s="176">
        <f t="shared" si="246"/>
        <v>1.2196969696969697</v>
      </c>
      <c r="Q163" s="155">
        <f>'URSI CARANDIRU'!S9</f>
        <v>255</v>
      </c>
      <c r="R163" s="176">
        <f t="shared" si="247"/>
        <v>0.96590909090909094</v>
      </c>
      <c r="S163" s="155">
        <f>'URSI CARANDIRU'!W9</f>
        <v>262</v>
      </c>
      <c r="T163" s="70">
        <f t="shared" si="250"/>
        <v>0.99242424242424243</v>
      </c>
      <c r="U163" s="890">
        <f>'URSI CARANDIRU'!Y9</f>
        <v>242</v>
      </c>
      <c r="V163" s="70">
        <f t="shared" si="251"/>
        <v>0.91666666666666663</v>
      </c>
      <c r="W163" s="890">
        <f>'URSI CARANDIRU'!AA9</f>
        <v>224</v>
      </c>
      <c r="X163" s="70">
        <f t="shared" si="252"/>
        <v>0.84848484848484851</v>
      </c>
      <c r="Y163" s="1049"/>
      <c r="Z163" s="1049"/>
      <c r="AA163" s="155">
        <f>SUM(G163,I163,K163,M163,O163,Q163)</f>
        <v>1814</v>
      </c>
    </row>
    <row r="164" spans="1:27" outlineLevel="1" x14ac:dyDescent="0.25">
      <c r="A164" s="353" t="s">
        <v>87</v>
      </c>
      <c r="B164" s="238">
        <f>'URSI CARANDIRU'!B10</f>
        <v>100</v>
      </c>
      <c r="C164" s="238">
        <f>'URSI CARANDIRU'!C10</f>
        <v>132</v>
      </c>
      <c r="D164" s="238">
        <f>'URSI CARANDIRU'!D10</f>
        <v>1.32</v>
      </c>
      <c r="E164" s="238">
        <f>'URSI CARANDIRU'!E10</f>
        <v>137</v>
      </c>
      <c r="F164" s="238">
        <f>'URSI CARANDIRU'!F10</f>
        <v>1.37</v>
      </c>
      <c r="G164" s="155">
        <f>'URSI CARANDIRU'!G10</f>
        <v>127</v>
      </c>
      <c r="H164" s="176">
        <f t="shared" si="243"/>
        <v>1.27</v>
      </c>
      <c r="I164" s="155">
        <f>'URSI CARANDIRU'!I10</f>
        <v>117</v>
      </c>
      <c r="J164" s="176">
        <f t="shared" si="244"/>
        <v>1.17</v>
      </c>
      <c r="K164" s="155">
        <f>'URSI CARANDIRU'!K10</f>
        <v>136</v>
      </c>
      <c r="L164" s="176">
        <f t="shared" si="245"/>
        <v>1.36</v>
      </c>
      <c r="M164" s="155">
        <f>'URSI CARANDIRU'!O10</f>
        <v>51</v>
      </c>
      <c r="N164" s="176">
        <f t="shared" si="245"/>
        <v>0.51</v>
      </c>
      <c r="O164" s="155">
        <f>'URSI CARANDIRU'!Q10</f>
        <v>124</v>
      </c>
      <c r="P164" s="176">
        <f t="shared" si="246"/>
        <v>1.24</v>
      </c>
      <c r="Q164" s="155">
        <f>'URSI CARANDIRU'!S10</f>
        <v>120</v>
      </c>
      <c r="R164" s="176">
        <f t="shared" si="247"/>
        <v>1.2</v>
      </c>
      <c r="S164" s="155">
        <f>'URSI CARANDIRU'!W10</f>
        <v>131</v>
      </c>
      <c r="T164" s="70">
        <f t="shared" si="250"/>
        <v>1.31</v>
      </c>
      <c r="U164" s="890">
        <f>'URSI CARANDIRU'!Y10</f>
        <v>116</v>
      </c>
      <c r="V164" s="70">
        <f t="shared" si="251"/>
        <v>1.1599999999999999</v>
      </c>
      <c r="W164" s="890">
        <f>'URSI CARANDIRU'!AA10</f>
        <v>139</v>
      </c>
      <c r="X164" s="70">
        <f t="shared" si="252"/>
        <v>1.39</v>
      </c>
      <c r="Y164" s="1049"/>
      <c r="Z164" s="1049"/>
      <c r="AA164" s="155">
        <f>SUM(G164,I164,K164,M164,O164,Q164)</f>
        <v>675</v>
      </c>
    </row>
    <row r="165" spans="1:27" outlineLevel="1" x14ac:dyDescent="0.25">
      <c r="A165" s="353" t="s">
        <v>88</v>
      </c>
      <c r="B165" s="238">
        <f>'URSI CARANDIRU'!B11</f>
        <v>100</v>
      </c>
      <c r="C165" s="238">
        <f>'URSI CARANDIRU'!C11</f>
        <v>125</v>
      </c>
      <c r="D165" s="238">
        <f>'URSI CARANDIRU'!D11</f>
        <v>1.25</v>
      </c>
      <c r="E165" s="238">
        <f>'URSI CARANDIRU'!E11</f>
        <v>110</v>
      </c>
      <c r="F165" s="238">
        <f>'URSI CARANDIRU'!F11</f>
        <v>1.1000000000000001</v>
      </c>
      <c r="G165" s="155">
        <f>'URSI CARANDIRU'!G11</f>
        <v>122</v>
      </c>
      <c r="H165" s="176">
        <f t="shared" si="243"/>
        <v>1.22</v>
      </c>
      <c r="I165" s="155">
        <f>'URSI CARANDIRU'!I11</f>
        <v>83</v>
      </c>
      <c r="J165" s="176">
        <f t="shared" si="244"/>
        <v>0.83</v>
      </c>
      <c r="K165" s="155">
        <f>'URSI CARANDIRU'!K11</f>
        <v>128</v>
      </c>
      <c r="L165" s="176">
        <f t="shared" si="245"/>
        <v>1.28</v>
      </c>
      <c r="M165" s="155">
        <f>'URSI CARANDIRU'!O11</f>
        <v>116</v>
      </c>
      <c r="N165" s="176">
        <f t="shared" si="245"/>
        <v>1.1599999999999999</v>
      </c>
      <c r="O165" s="155">
        <f>'URSI CARANDIRU'!Q11</f>
        <v>120</v>
      </c>
      <c r="P165" s="176">
        <f t="shared" si="246"/>
        <v>1.2</v>
      </c>
      <c r="Q165" s="155">
        <f>'URSI CARANDIRU'!S11</f>
        <v>1</v>
      </c>
      <c r="R165" s="176">
        <f t="shared" si="247"/>
        <v>0.01</v>
      </c>
      <c r="S165" s="155">
        <f>'URSI CARANDIRU'!W11</f>
        <v>114</v>
      </c>
      <c r="T165" s="70">
        <f t="shared" si="250"/>
        <v>1.1399999999999999</v>
      </c>
      <c r="U165" s="890">
        <f>'URSI CARANDIRU'!Y11</f>
        <v>106</v>
      </c>
      <c r="V165" s="70">
        <f t="shared" si="251"/>
        <v>1.06</v>
      </c>
      <c r="W165" s="890">
        <f>'URSI CARANDIRU'!AA11</f>
        <v>87</v>
      </c>
      <c r="X165" s="70">
        <f t="shared" si="252"/>
        <v>0.87</v>
      </c>
      <c r="Y165" s="1049"/>
      <c r="Z165" s="1049"/>
      <c r="AA165" s="155">
        <f>SUM(G165,I165,K165,M165,O165,Q165)</f>
        <v>570</v>
      </c>
    </row>
    <row r="166" spans="1:27" outlineLevel="1" x14ac:dyDescent="0.25">
      <c r="A166" s="353" t="s">
        <v>89</v>
      </c>
      <c r="B166" s="238">
        <f>'URSI CARANDIRU'!B12</f>
        <v>100</v>
      </c>
      <c r="C166" s="238">
        <f>'URSI CARANDIRU'!C12</f>
        <v>128</v>
      </c>
      <c r="D166" s="238">
        <f>'URSI CARANDIRU'!D12</f>
        <v>1.28</v>
      </c>
      <c r="E166" s="238">
        <f>'URSI CARANDIRU'!E12</f>
        <v>100</v>
      </c>
      <c r="F166" s="238">
        <f>'URSI CARANDIRU'!F12</f>
        <v>1</v>
      </c>
      <c r="G166" s="155">
        <f>'URSI CARANDIRU'!G12</f>
        <v>104</v>
      </c>
      <c r="H166" s="176">
        <f t="shared" si="243"/>
        <v>1.04</v>
      </c>
      <c r="I166" s="155">
        <f>'URSI CARANDIRU'!I12</f>
        <v>86</v>
      </c>
      <c r="J166" s="176">
        <f t="shared" si="244"/>
        <v>0.86</v>
      </c>
      <c r="K166" s="155">
        <f>'URSI CARANDIRU'!K12</f>
        <v>100</v>
      </c>
      <c r="L166" s="176">
        <f t="shared" si="245"/>
        <v>1</v>
      </c>
      <c r="M166" s="155">
        <f>'URSI CARANDIRU'!O12</f>
        <v>96</v>
      </c>
      <c r="N166" s="176">
        <f t="shared" si="245"/>
        <v>0.96</v>
      </c>
      <c r="O166" s="155">
        <f>'URSI CARANDIRU'!Q12</f>
        <v>0</v>
      </c>
      <c r="P166" s="176">
        <f t="shared" si="246"/>
        <v>0</v>
      </c>
      <c r="Q166" s="155">
        <f>'URSI CARANDIRU'!S12</f>
        <v>85</v>
      </c>
      <c r="R166" s="176">
        <f t="shared" si="247"/>
        <v>0.85</v>
      </c>
      <c r="S166" s="155">
        <f>'URSI CARANDIRU'!W12</f>
        <v>87</v>
      </c>
      <c r="T166" s="70">
        <f t="shared" si="250"/>
        <v>0.87</v>
      </c>
      <c r="U166" s="890">
        <f>'URSI CARANDIRU'!Y12</f>
        <v>86</v>
      </c>
      <c r="V166" s="70">
        <f t="shared" si="251"/>
        <v>0.86</v>
      </c>
      <c r="W166" s="890">
        <f>'URSI CARANDIRU'!AA12</f>
        <v>64</v>
      </c>
      <c r="X166" s="70">
        <f t="shared" si="252"/>
        <v>0.64</v>
      </c>
      <c r="Y166" s="1049"/>
      <c r="Z166" s="1049"/>
      <c r="AA166" s="155">
        <f>SUM(G166,I166,K166,M166,O166,Q166)</f>
        <v>471</v>
      </c>
    </row>
    <row r="167" spans="1:27" ht="15.75" outlineLevel="1" thickBot="1" x14ac:dyDescent="0.3">
      <c r="A167" s="1240" t="s">
        <v>90</v>
      </c>
      <c r="B167" s="1158">
        <f>'URSI CARANDIRU'!B13</f>
        <v>100</v>
      </c>
      <c r="C167" s="1158">
        <f>'URSI CARANDIRU'!C13</f>
        <v>75</v>
      </c>
      <c r="D167" s="1158">
        <f>'URSI CARANDIRU'!D13</f>
        <v>0.75</v>
      </c>
      <c r="E167" s="1158">
        <f>'URSI CARANDIRU'!E13</f>
        <v>88</v>
      </c>
      <c r="F167" s="1158">
        <f>'URSI CARANDIRU'!F13</f>
        <v>0.88</v>
      </c>
      <c r="G167" s="1159">
        <f>'URSI CARANDIRU'!G13</f>
        <v>102</v>
      </c>
      <c r="H167" s="1150">
        <f t="shared" si="243"/>
        <v>1.02</v>
      </c>
      <c r="I167" s="1159">
        <f>'URSI CARANDIRU'!I13</f>
        <v>82</v>
      </c>
      <c r="J167" s="1150">
        <f t="shared" si="244"/>
        <v>0.82</v>
      </c>
      <c r="K167" s="1159">
        <f>'URSI CARANDIRU'!K13</f>
        <v>90</v>
      </c>
      <c r="L167" s="1150">
        <f t="shared" si="245"/>
        <v>0.9</v>
      </c>
      <c r="M167" s="1159">
        <f>'URSI CARANDIRU'!O13</f>
        <v>73</v>
      </c>
      <c r="N167" s="1150">
        <f t="shared" si="245"/>
        <v>0.73</v>
      </c>
      <c r="O167" s="1159">
        <f>'URSI CARANDIRU'!Q13</f>
        <v>90</v>
      </c>
      <c r="P167" s="1150">
        <f t="shared" si="246"/>
        <v>0.9</v>
      </c>
      <c r="Q167" s="1159">
        <f>'URSI CARANDIRU'!S13</f>
        <v>69</v>
      </c>
      <c r="R167" s="1150">
        <f t="shared" si="247"/>
        <v>0.69</v>
      </c>
      <c r="S167" s="1159">
        <f>'URSI CARANDIRU'!W13</f>
        <v>77</v>
      </c>
      <c r="T167" s="1052">
        <f t="shared" si="250"/>
        <v>0.77</v>
      </c>
      <c r="U167" s="890">
        <f>'URSI CARANDIRU'!Y13</f>
        <v>0</v>
      </c>
      <c r="V167" s="1052">
        <f t="shared" si="251"/>
        <v>0</v>
      </c>
      <c r="W167" s="890">
        <f>'URSI CARANDIRU'!AA13</f>
        <v>74</v>
      </c>
      <c r="X167" s="1052">
        <f t="shared" si="252"/>
        <v>0.74</v>
      </c>
      <c r="Y167" s="1387"/>
      <c r="Z167" s="1387"/>
      <c r="AA167" s="1159">
        <f>SUM(G167,I167,K167,M167,O167,Q167)</f>
        <v>506</v>
      </c>
    </row>
    <row r="168" spans="1:27" ht="15.75" outlineLevel="1" thickBot="1" x14ac:dyDescent="0.3">
      <c r="A168" s="1270" t="s">
        <v>7</v>
      </c>
      <c r="B168" s="1149">
        <f>SUM(B161:B167)</f>
        <v>1236</v>
      </c>
      <c r="C168" s="1149">
        <f t="shared" ref="C168:F168" si="253">SUM(C161:C167)</f>
        <v>1222</v>
      </c>
      <c r="D168" s="1149">
        <f t="shared" si="253"/>
        <v>7.1928030303030308</v>
      </c>
      <c r="E168" s="1149">
        <f t="shared" si="253"/>
        <v>1294</v>
      </c>
      <c r="F168" s="1149">
        <f t="shared" si="253"/>
        <v>7.3904040404040403</v>
      </c>
      <c r="G168" s="753">
        <f>SUM(G161:G167)</f>
        <v>1480</v>
      </c>
      <c r="H168" s="362">
        <f>G168/$B168</f>
        <v>1.1974110032362459</v>
      </c>
      <c r="I168" s="753">
        <f>SUM(I161:I167)</f>
        <v>1204</v>
      </c>
      <c r="J168" s="362">
        <f>I168/$B168</f>
        <v>0.97411003236245952</v>
      </c>
      <c r="K168" s="753">
        <f>SUM(K161:K167)</f>
        <v>1334</v>
      </c>
      <c r="L168" s="362">
        <f>K168/$B168</f>
        <v>1.0792880258899675</v>
      </c>
      <c r="M168" s="753">
        <f>SUM(M161:M167)</f>
        <v>1125</v>
      </c>
      <c r="N168" s="362">
        <f>M168/$B168</f>
        <v>0.91019417475728159</v>
      </c>
      <c r="O168" s="753">
        <f t="shared" ref="O168" si="254">SUM(O161:O167)</f>
        <v>1216</v>
      </c>
      <c r="P168" s="362">
        <f>O168/$B168</f>
        <v>0.98381877022653719</v>
      </c>
      <c r="Q168" s="753">
        <f t="shared" ref="Q168" si="255">SUM(Q161:Q167)</f>
        <v>1175</v>
      </c>
      <c r="R168" s="362">
        <f>Q168/$B168</f>
        <v>0.95064724919093846</v>
      </c>
      <c r="S168" s="753">
        <f t="shared" ref="S168:U168" si="256">SUM(S161:S167)</f>
        <v>1135</v>
      </c>
      <c r="T168" s="1084">
        <f t="shared" si="250"/>
        <v>0.91828478964401294</v>
      </c>
      <c r="U168" s="753">
        <f t="shared" si="256"/>
        <v>1017</v>
      </c>
      <c r="V168" s="1084">
        <f t="shared" si="251"/>
        <v>0.82281553398058249</v>
      </c>
      <c r="W168" s="753">
        <f t="shared" ref="W168" si="257">SUM(W161:W167)</f>
        <v>1162</v>
      </c>
      <c r="X168" s="1084">
        <f t="shared" si="252"/>
        <v>0.94012944983818769</v>
      </c>
      <c r="Y168" s="1483"/>
      <c r="Z168" s="1483"/>
      <c r="AA168" s="1157">
        <f>SUM(G168,I168,K168,M168,O168,Q168)</f>
        <v>7534</v>
      </c>
    </row>
    <row r="170" spans="1:27" ht="16.5" thickBot="1" x14ac:dyDescent="0.3">
      <c r="A170" s="1427" t="s">
        <v>564</v>
      </c>
      <c r="B170" s="1428"/>
      <c r="C170" s="1428"/>
      <c r="D170" s="1428"/>
      <c r="E170" s="1428"/>
      <c r="F170" s="1428"/>
      <c r="G170" s="1428"/>
      <c r="H170" s="1428"/>
      <c r="I170" s="1428"/>
      <c r="J170" s="1428"/>
      <c r="K170" s="1428"/>
      <c r="L170" s="1428"/>
      <c r="M170" s="1428"/>
      <c r="N170" s="1428"/>
      <c r="O170" s="1428"/>
      <c r="P170" s="1428"/>
      <c r="Q170" s="1428"/>
      <c r="R170" s="1428"/>
      <c r="S170" s="1428"/>
      <c r="T170" s="1428"/>
      <c r="U170" s="1428"/>
      <c r="V170" s="1428"/>
      <c r="W170" s="1428"/>
      <c r="X170" s="1428"/>
      <c r="Y170" s="1428"/>
      <c r="Z170" s="1428"/>
      <c r="AA170" s="1428"/>
    </row>
    <row r="171" spans="1:27" ht="24.75" outlineLevel="1" thickBot="1" x14ac:dyDescent="0.3">
      <c r="A171" s="352" t="s">
        <v>14</v>
      </c>
      <c r="B171" s="233" t="s">
        <v>15</v>
      </c>
      <c r="C171" s="1121" t="s">
        <v>544</v>
      </c>
      <c r="D171" s="15" t="s">
        <v>1</v>
      </c>
      <c r="E171" s="1121" t="s">
        <v>545</v>
      </c>
      <c r="F171" s="15" t="s">
        <v>1</v>
      </c>
      <c r="G171" s="346" t="str">
        <f>'Pque N Mundo I'!G6</f>
        <v>MAR_17</v>
      </c>
      <c r="H171" s="347" t="str">
        <f>'Pque N Mundo I'!H6</f>
        <v>%</v>
      </c>
      <c r="I171" s="346" t="str">
        <f>'Pque N Mundo I'!I6</f>
        <v>ABR_17</v>
      </c>
      <c r="J171" s="347" t="str">
        <f>'Pque N Mundo I'!J6</f>
        <v>%</v>
      </c>
      <c r="K171" s="346" t="str">
        <f>'Pque N Mundo I'!K6</f>
        <v>MAI_17</v>
      </c>
      <c r="L171" s="347" t="str">
        <f>'Pque N Mundo I'!L6</f>
        <v>%</v>
      </c>
      <c r="M171" s="346" t="str">
        <f>'Pque N Mundo I'!O6</f>
        <v>JUN_17</v>
      </c>
      <c r="N171" s="347" t="str">
        <f>'Pque N Mundo I'!P6</f>
        <v>%</v>
      </c>
      <c r="O171" s="348" t="str">
        <f>'Pque N Mundo I'!Q6</f>
        <v>JUL_17</v>
      </c>
      <c r="P171" s="349" t="str">
        <f>'Pque N Mundo I'!R6</f>
        <v>%</v>
      </c>
      <c r="Q171" s="348" t="str">
        <f>'Pque N Mundo I'!S6</f>
        <v>AGO_17</v>
      </c>
      <c r="R171" s="349" t="str">
        <f>'Pque N Mundo I'!T6</f>
        <v>%</v>
      </c>
      <c r="S171" s="14" t="s">
        <v>533</v>
      </c>
      <c r="T171" s="15" t="s">
        <v>1</v>
      </c>
      <c r="U171" s="14" t="s">
        <v>534</v>
      </c>
      <c r="V171" s="15" t="s">
        <v>1</v>
      </c>
      <c r="W171" s="14" t="s">
        <v>535</v>
      </c>
      <c r="X171" s="15" t="s">
        <v>1</v>
      </c>
      <c r="Y171" s="1482"/>
      <c r="Z171" s="1482"/>
      <c r="AA171" s="147" t="s">
        <v>6</v>
      </c>
    </row>
    <row r="172" spans="1:27" ht="15.75" outlineLevel="1" thickTop="1" x14ac:dyDescent="0.25">
      <c r="A172" s="353" t="s">
        <v>409</v>
      </c>
      <c r="B172" s="235">
        <f>'UBS Vila Maria P Gnecco'!B7</f>
        <v>464</v>
      </c>
      <c r="C172" s="235">
        <f>'UBS Vila Maria P Gnecco'!C7</f>
        <v>423</v>
      </c>
      <c r="D172" s="235">
        <f>'UBS Vila Maria P Gnecco'!D7</f>
        <v>0.91163793103448276</v>
      </c>
      <c r="E172" s="235">
        <f>'UBS Vila Maria P Gnecco'!E7</f>
        <v>513</v>
      </c>
      <c r="F172" s="235">
        <f>'UBS Vila Maria P Gnecco'!F7</f>
        <v>1.1056034482758621</v>
      </c>
      <c r="G172" s="152">
        <f>'UBS Vila Maria P Gnecco'!G7</f>
        <v>457</v>
      </c>
      <c r="H172" s="174">
        <f t="shared" ref="H172:H177" si="258">G172/$B172</f>
        <v>0.98491379310344829</v>
      </c>
      <c r="I172" s="152">
        <f>'UBS Vila Maria P Gnecco'!I7</f>
        <v>423</v>
      </c>
      <c r="J172" s="174">
        <f t="shared" ref="J172:J177" si="259">I172/$B172</f>
        <v>0.91163793103448276</v>
      </c>
      <c r="K172" s="152">
        <f>'UBS Vila Maria P Gnecco'!K7</f>
        <v>627</v>
      </c>
      <c r="L172" s="174">
        <f t="shared" ref="L172:N177" si="260">K172/$B172</f>
        <v>1.3512931034482758</v>
      </c>
      <c r="M172" s="152">
        <f>'UBS Vila Maria P Gnecco'!O7</f>
        <v>680</v>
      </c>
      <c r="N172" s="174">
        <f t="shared" si="260"/>
        <v>1.4655172413793103</v>
      </c>
      <c r="O172" s="152">
        <f>'UBS Vila Maria P Gnecco'!Q7</f>
        <v>455</v>
      </c>
      <c r="P172" s="174">
        <f t="shared" ref="P172:P177" si="261">O172/$B172</f>
        <v>0.9806034482758621</v>
      </c>
      <c r="Q172" s="152">
        <f>'UBS Vila Maria P Gnecco'!S7</f>
        <v>460</v>
      </c>
      <c r="R172" s="174">
        <f t="shared" ref="R172:R177" si="262">Q172/$B172</f>
        <v>0.99137931034482762</v>
      </c>
      <c r="S172" s="152">
        <f>'UBS Vila Maria P Gnecco'!W7</f>
        <v>511</v>
      </c>
      <c r="T172" s="70">
        <f t="shared" ref="T172" si="263">S172/$B172</f>
        <v>1.1012931034482758</v>
      </c>
      <c r="U172" s="890">
        <f>'UBS Vila Maria P Gnecco'!Y7</f>
        <v>570</v>
      </c>
      <c r="V172" s="70">
        <f t="shared" ref="V172:X172" si="264">U172/$B172</f>
        <v>1.228448275862069</v>
      </c>
      <c r="W172" s="890">
        <f>'UBS Vila Maria P Gnecco'!AA7</f>
        <v>650</v>
      </c>
      <c r="X172" s="70">
        <f t="shared" si="264"/>
        <v>1.4008620689655173</v>
      </c>
      <c r="Y172" s="1049"/>
      <c r="Z172" s="1049"/>
      <c r="AA172" s="152">
        <f>SUM(G172,I172,K172,M172,O172,Q172)</f>
        <v>3102</v>
      </c>
    </row>
    <row r="173" spans="1:27" outlineLevel="1" x14ac:dyDescent="0.25">
      <c r="A173" s="353" t="s">
        <v>9</v>
      </c>
      <c r="B173" s="238">
        <f>'UBS Vila Maria P Gnecco'!B8</f>
        <v>1544</v>
      </c>
      <c r="C173" s="238">
        <f>'UBS Vila Maria P Gnecco'!C8</f>
        <v>1806</v>
      </c>
      <c r="D173" s="238">
        <f>'UBS Vila Maria P Gnecco'!D8</f>
        <v>1.1696891191709844</v>
      </c>
      <c r="E173" s="238">
        <f>'UBS Vila Maria P Gnecco'!E8</f>
        <v>1728</v>
      </c>
      <c r="F173" s="238">
        <f>'UBS Vila Maria P Gnecco'!F8</f>
        <v>1.1191709844559585</v>
      </c>
      <c r="G173" s="155">
        <f>'UBS Vila Maria P Gnecco'!G8</f>
        <v>1411</v>
      </c>
      <c r="H173" s="176">
        <f t="shared" si="258"/>
        <v>0.91386010362694303</v>
      </c>
      <c r="I173" s="155">
        <f>'UBS Vila Maria P Gnecco'!I8</f>
        <v>1646</v>
      </c>
      <c r="J173" s="176">
        <f t="shared" si="259"/>
        <v>1.0660621761658031</v>
      </c>
      <c r="K173" s="155">
        <f>'UBS Vila Maria P Gnecco'!K8</f>
        <v>2198</v>
      </c>
      <c r="L173" s="176">
        <f t="shared" si="260"/>
        <v>1.4235751295336787</v>
      </c>
      <c r="M173" s="155">
        <f>'UBS Vila Maria P Gnecco'!O8</f>
        <v>1981</v>
      </c>
      <c r="N173" s="176">
        <f t="shared" si="260"/>
        <v>1.2830310880829014</v>
      </c>
      <c r="O173" s="155">
        <f>'UBS Vila Maria P Gnecco'!Q8</f>
        <v>1225</v>
      </c>
      <c r="P173" s="176">
        <f t="shared" si="261"/>
        <v>0.79339378238341973</v>
      </c>
      <c r="Q173" s="155">
        <f>'UBS Vila Maria P Gnecco'!S8</f>
        <v>1035</v>
      </c>
      <c r="R173" s="176">
        <f t="shared" si="262"/>
        <v>0.67033678756476689</v>
      </c>
      <c r="S173" s="155">
        <f>'UBS Vila Maria P Gnecco'!W8</f>
        <v>1042</v>
      </c>
      <c r="T173" s="70">
        <f t="shared" ref="T173:T177" si="265">S173/$B173</f>
        <v>0.67487046632124348</v>
      </c>
      <c r="U173" s="890">
        <f>'UBS Vila Maria P Gnecco'!Y8</f>
        <v>1227</v>
      </c>
      <c r="V173" s="70">
        <f t="shared" ref="V173:V177" si="266">U173/$B173</f>
        <v>0.7946891191709845</v>
      </c>
      <c r="W173" s="890">
        <f>'UBS Vila Maria P Gnecco'!AA8</f>
        <v>1382</v>
      </c>
      <c r="X173" s="70">
        <f t="shared" ref="X173:X177" si="267">W173/$B173</f>
        <v>0.89507772020725385</v>
      </c>
      <c r="Y173" s="1049"/>
      <c r="Z173" s="1049"/>
      <c r="AA173" s="155">
        <f>SUM(G173,I173,K173,M173,O173,Q173)</f>
        <v>9496</v>
      </c>
    </row>
    <row r="174" spans="1:27" outlineLevel="1" x14ac:dyDescent="0.25">
      <c r="A174" s="353" t="s">
        <v>10</v>
      </c>
      <c r="B174" s="238">
        <f>'UBS Vila Maria P Gnecco'!B9</f>
        <v>789</v>
      </c>
      <c r="C174" s="238">
        <f>'UBS Vila Maria P Gnecco'!C9</f>
        <v>594</v>
      </c>
      <c r="D174" s="238">
        <f>'UBS Vila Maria P Gnecco'!D9</f>
        <v>0.75285171102661597</v>
      </c>
      <c r="E174" s="238">
        <f>'UBS Vila Maria P Gnecco'!E9</f>
        <v>576</v>
      </c>
      <c r="F174" s="238">
        <f>'UBS Vila Maria P Gnecco'!F9</f>
        <v>0.73003802281368824</v>
      </c>
      <c r="G174" s="155">
        <f>'UBS Vila Maria P Gnecco'!G9</f>
        <v>690</v>
      </c>
      <c r="H174" s="176">
        <f t="shared" si="258"/>
        <v>0.87452471482889738</v>
      </c>
      <c r="I174" s="155">
        <f>'UBS Vila Maria P Gnecco'!I9</f>
        <v>509</v>
      </c>
      <c r="J174" s="176">
        <f t="shared" si="259"/>
        <v>0.64512040557667938</v>
      </c>
      <c r="K174" s="155">
        <f>'UBS Vila Maria P Gnecco'!K9</f>
        <v>607</v>
      </c>
      <c r="L174" s="176">
        <f t="shared" si="260"/>
        <v>0.76932826362484152</v>
      </c>
      <c r="M174" s="155">
        <f>'UBS Vila Maria P Gnecco'!O9</f>
        <v>646</v>
      </c>
      <c r="N174" s="176">
        <f t="shared" si="260"/>
        <v>0.81875792141951842</v>
      </c>
      <c r="O174" s="155">
        <f>'UBS Vila Maria P Gnecco'!Q9</f>
        <v>634</v>
      </c>
      <c r="P174" s="176">
        <f t="shared" si="261"/>
        <v>0.80354879594423323</v>
      </c>
      <c r="Q174" s="155">
        <f>'UBS Vila Maria P Gnecco'!S9</f>
        <v>851</v>
      </c>
      <c r="R174" s="176">
        <f t="shared" si="262"/>
        <v>1.0785804816223068</v>
      </c>
      <c r="S174" s="155">
        <f>'UBS Vila Maria P Gnecco'!W9</f>
        <v>564</v>
      </c>
      <c r="T174" s="70">
        <f t="shared" si="265"/>
        <v>0.71482889733840305</v>
      </c>
      <c r="U174" s="890">
        <f>'UBS Vila Maria P Gnecco'!Y9</f>
        <v>742</v>
      </c>
      <c r="V174" s="70">
        <f t="shared" si="266"/>
        <v>0.94043092522179972</v>
      </c>
      <c r="W174" s="890">
        <f>'UBS Vila Maria P Gnecco'!AA9</f>
        <v>767</v>
      </c>
      <c r="X174" s="70">
        <f t="shared" si="267"/>
        <v>0.97211660329531047</v>
      </c>
      <c r="Y174" s="1049"/>
      <c r="Z174" s="1049"/>
      <c r="AA174" s="155">
        <f>SUM(G174,I174,K174,M174,O174,Q174)</f>
        <v>3937</v>
      </c>
    </row>
    <row r="175" spans="1:27" outlineLevel="1" x14ac:dyDescent="0.25">
      <c r="A175" s="353" t="s">
        <v>42</v>
      </c>
      <c r="B175" s="238">
        <f>'UBS Vila Maria P Gnecco'!B10</f>
        <v>395</v>
      </c>
      <c r="C175" s="238">
        <f>'UBS Vila Maria P Gnecco'!C10</f>
        <v>402</v>
      </c>
      <c r="D175" s="238">
        <f>'UBS Vila Maria P Gnecco'!D10</f>
        <v>1.0177215189873419</v>
      </c>
      <c r="E175" s="238">
        <f>'UBS Vila Maria P Gnecco'!E10</f>
        <v>348</v>
      </c>
      <c r="F175" s="238">
        <f>'UBS Vila Maria P Gnecco'!F10</f>
        <v>0.88101265822784813</v>
      </c>
      <c r="G175" s="155">
        <f>'UBS Vila Maria P Gnecco'!G10</f>
        <v>326</v>
      </c>
      <c r="H175" s="176">
        <f t="shared" si="258"/>
        <v>0.82531645569620249</v>
      </c>
      <c r="I175" s="155">
        <f>'UBS Vila Maria P Gnecco'!I10</f>
        <v>370</v>
      </c>
      <c r="J175" s="176">
        <f t="shared" si="259"/>
        <v>0.93670886075949367</v>
      </c>
      <c r="K175" s="155">
        <f>'UBS Vila Maria P Gnecco'!K10</f>
        <v>442</v>
      </c>
      <c r="L175" s="176">
        <f t="shared" si="260"/>
        <v>1.1189873417721519</v>
      </c>
      <c r="M175" s="155">
        <f>'UBS Vila Maria P Gnecco'!O10</f>
        <v>422</v>
      </c>
      <c r="N175" s="176">
        <f t="shared" si="260"/>
        <v>1.0683544303797468</v>
      </c>
      <c r="O175" s="155">
        <f>'UBS Vila Maria P Gnecco'!Q10</f>
        <v>411</v>
      </c>
      <c r="P175" s="176">
        <f t="shared" si="261"/>
        <v>1.040506329113924</v>
      </c>
      <c r="Q175" s="155">
        <f>'UBS Vila Maria P Gnecco'!S10</f>
        <v>414</v>
      </c>
      <c r="R175" s="176">
        <f t="shared" si="262"/>
        <v>1.0481012658227848</v>
      </c>
      <c r="S175" s="155">
        <f>'UBS Vila Maria P Gnecco'!W10</f>
        <v>360</v>
      </c>
      <c r="T175" s="70">
        <f t="shared" si="265"/>
        <v>0.91139240506329111</v>
      </c>
      <c r="U175" s="890">
        <f>'UBS Vila Maria P Gnecco'!Y10</f>
        <v>314</v>
      </c>
      <c r="V175" s="70">
        <f t="shared" si="266"/>
        <v>0.79493670886075951</v>
      </c>
      <c r="W175" s="890">
        <f>'UBS Vila Maria P Gnecco'!AA10</f>
        <v>328</v>
      </c>
      <c r="X175" s="70">
        <f t="shared" si="267"/>
        <v>0.83037974683544302</v>
      </c>
      <c r="Y175" s="1049"/>
      <c r="Z175" s="1049"/>
      <c r="AA175" s="155">
        <f>SUM(G175,I175,K175,M175,O175,Q175)</f>
        <v>2385</v>
      </c>
    </row>
    <row r="176" spans="1:27" ht="15.75" outlineLevel="1" thickBot="1" x14ac:dyDescent="0.3">
      <c r="A176" s="1240" t="s">
        <v>13</v>
      </c>
      <c r="B176" s="1158">
        <f>'UBS Vila Maria P Gnecco'!B11</f>
        <v>395</v>
      </c>
      <c r="C176" s="1158">
        <f>'UBS Vila Maria P Gnecco'!C11</f>
        <v>455</v>
      </c>
      <c r="D176" s="1158">
        <f>'UBS Vila Maria P Gnecco'!D11</f>
        <v>1.1518987341772151</v>
      </c>
      <c r="E176" s="1158">
        <f>'UBS Vila Maria P Gnecco'!E11</f>
        <v>485</v>
      </c>
      <c r="F176" s="1158">
        <f>'UBS Vila Maria P Gnecco'!F11</f>
        <v>1.2278481012658229</v>
      </c>
      <c r="G176" s="1159">
        <f>'UBS Vila Maria P Gnecco'!G11</f>
        <v>208</v>
      </c>
      <c r="H176" s="1150">
        <f t="shared" si="258"/>
        <v>0.52658227848101269</v>
      </c>
      <c r="I176" s="1159">
        <f>'UBS Vila Maria P Gnecco'!I11</f>
        <v>353</v>
      </c>
      <c r="J176" s="1150">
        <f t="shared" si="259"/>
        <v>0.89367088607594936</v>
      </c>
      <c r="K176" s="1159">
        <f>'UBS Vila Maria P Gnecco'!K11</f>
        <v>464</v>
      </c>
      <c r="L176" s="1150">
        <f t="shared" si="260"/>
        <v>1.1746835443037975</v>
      </c>
      <c r="M176" s="1159">
        <f>'UBS Vila Maria P Gnecco'!O11</f>
        <v>436</v>
      </c>
      <c r="N176" s="1150">
        <f t="shared" si="260"/>
        <v>1.1037974683544305</v>
      </c>
      <c r="O176" s="1159">
        <f>'UBS Vila Maria P Gnecco'!Q11</f>
        <v>427</v>
      </c>
      <c r="P176" s="1150">
        <f t="shared" si="261"/>
        <v>1.0810126582278481</v>
      </c>
      <c r="Q176" s="1159">
        <f>'UBS Vila Maria P Gnecco'!S11</f>
        <v>347</v>
      </c>
      <c r="R176" s="1150">
        <f t="shared" si="262"/>
        <v>0.87848101265822787</v>
      </c>
      <c r="S176" s="1159">
        <f>'UBS Vila Maria P Gnecco'!W11</f>
        <v>390</v>
      </c>
      <c r="T176" s="1228">
        <f t="shared" si="265"/>
        <v>0.98734177215189878</v>
      </c>
      <c r="U176" s="890">
        <f>'UBS Vila Maria P Gnecco'!Y11</f>
        <v>441</v>
      </c>
      <c r="V176" s="1228">
        <f t="shared" si="266"/>
        <v>1.1164556962025316</v>
      </c>
      <c r="W176" s="890">
        <f>'UBS Vila Maria P Gnecco'!AA11</f>
        <v>422</v>
      </c>
      <c r="X176" s="1228">
        <f t="shared" si="267"/>
        <v>1.0683544303797468</v>
      </c>
      <c r="Y176" s="1387"/>
      <c r="Z176" s="1387"/>
      <c r="AA176" s="1159">
        <f>SUM(G176,I176,K176,M176,O176,Q176)</f>
        <v>2235</v>
      </c>
    </row>
    <row r="177" spans="1:27" ht="15.75" outlineLevel="1" thickBot="1" x14ac:dyDescent="0.3">
      <c r="A177" s="1270" t="s">
        <v>7</v>
      </c>
      <c r="B177" s="1230">
        <f>SUM(B172:B176)</f>
        <v>3587</v>
      </c>
      <c r="C177" s="1230">
        <f t="shared" ref="C177:F177" si="268">SUM(C172:C176)</f>
        <v>3680</v>
      </c>
      <c r="D177" s="1230">
        <f t="shared" si="268"/>
        <v>5.0037990143966402</v>
      </c>
      <c r="E177" s="1230">
        <f t="shared" si="268"/>
        <v>3650</v>
      </c>
      <c r="F177" s="1230">
        <f t="shared" si="268"/>
        <v>5.0636732150391799</v>
      </c>
      <c r="G177" s="1220">
        <f>SUM(G172:G176)</f>
        <v>3092</v>
      </c>
      <c r="H177" s="1231">
        <f t="shared" si="258"/>
        <v>0.86200167270699746</v>
      </c>
      <c r="I177" s="1220">
        <f>SUM(I172:I176)</f>
        <v>3301</v>
      </c>
      <c r="J177" s="1231">
        <f t="shared" si="259"/>
        <v>0.92026763311959858</v>
      </c>
      <c r="K177" s="1220">
        <f>SUM(K172:K176)</f>
        <v>4338</v>
      </c>
      <c r="L177" s="1231">
        <f t="shared" si="260"/>
        <v>1.2093671591859492</v>
      </c>
      <c r="M177" s="1220">
        <f>SUM(M172:M176)</f>
        <v>4165</v>
      </c>
      <c r="N177" s="1231">
        <f t="shared" si="260"/>
        <v>1.1611374407582939</v>
      </c>
      <c r="O177" s="1220">
        <f t="shared" ref="O177" si="269">SUM(O172:O176)</f>
        <v>3152</v>
      </c>
      <c r="P177" s="1231">
        <f t="shared" si="261"/>
        <v>0.87872874268190693</v>
      </c>
      <c r="Q177" s="1220">
        <f t="shared" ref="Q177" si="270">SUM(Q172:Q176)</f>
        <v>3107</v>
      </c>
      <c r="R177" s="1231">
        <f t="shared" si="262"/>
        <v>0.8661834402007248</v>
      </c>
      <c r="S177" s="1220">
        <f t="shared" ref="S177:U177" si="271">SUM(S172:S176)</f>
        <v>2867</v>
      </c>
      <c r="T177" s="1232">
        <f t="shared" si="265"/>
        <v>0.79927516030108725</v>
      </c>
      <c r="U177" s="1220">
        <f t="shared" si="271"/>
        <v>3294</v>
      </c>
      <c r="V177" s="1232">
        <f t="shared" si="266"/>
        <v>0.91831614162252584</v>
      </c>
      <c r="W177" s="1220">
        <f t="shared" ref="W177" si="272">SUM(W172:W176)</f>
        <v>3549</v>
      </c>
      <c r="X177" s="1232">
        <f t="shared" si="267"/>
        <v>0.98940618901589072</v>
      </c>
      <c r="Y177" s="1483"/>
      <c r="Z177" s="1483"/>
      <c r="AA177" s="1157">
        <f>SUM(G177,I177,K177,M177,O177,Q177)</f>
        <v>21155</v>
      </c>
    </row>
    <row r="179" spans="1:27" ht="16.5" thickBot="1" x14ac:dyDescent="0.3">
      <c r="A179" s="1427" t="s">
        <v>565</v>
      </c>
      <c r="B179" s="1428"/>
      <c r="C179" s="1428"/>
      <c r="D179" s="1428"/>
      <c r="E179" s="1428"/>
      <c r="F179" s="1428"/>
      <c r="G179" s="1428"/>
      <c r="H179" s="1428"/>
      <c r="I179" s="1428"/>
      <c r="J179" s="1428"/>
      <c r="K179" s="1428"/>
      <c r="L179" s="1428"/>
      <c r="M179" s="1428"/>
      <c r="N179" s="1428"/>
      <c r="O179" s="1428"/>
      <c r="P179" s="1428"/>
      <c r="Q179" s="1428"/>
      <c r="R179" s="1428"/>
      <c r="S179" s="1428"/>
      <c r="T179" s="1428"/>
      <c r="U179" s="1428"/>
      <c r="V179" s="1428"/>
      <c r="W179" s="1428"/>
      <c r="X179" s="1428"/>
      <c r="Y179" s="1428"/>
      <c r="Z179" s="1428"/>
      <c r="AA179" s="1428"/>
    </row>
    <row r="180" spans="1:27" ht="24.75" outlineLevel="1" thickBot="1" x14ac:dyDescent="0.3">
      <c r="A180" s="352" t="s">
        <v>14</v>
      </c>
      <c r="B180" s="233" t="s">
        <v>15</v>
      </c>
      <c r="C180" s="1121" t="s">
        <v>544</v>
      </c>
      <c r="D180" s="15" t="s">
        <v>1</v>
      </c>
      <c r="E180" s="1121" t="s">
        <v>545</v>
      </c>
      <c r="F180" s="15" t="s">
        <v>1</v>
      </c>
      <c r="G180" s="346" t="str">
        <f>'Pque N Mundo I'!G6</f>
        <v>MAR_17</v>
      </c>
      <c r="H180" s="347" t="str">
        <f>'Pque N Mundo I'!H6</f>
        <v>%</v>
      </c>
      <c r="I180" s="346" t="str">
        <f>'Pque N Mundo I'!I6</f>
        <v>ABR_17</v>
      </c>
      <c r="J180" s="347" t="str">
        <f>'Pque N Mundo I'!J6</f>
        <v>%</v>
      </c>
      <c r="K180" s="346" t="str">
        <f>'Pque N Mundo I'!K6</f>
        <v>MAI_17</v>
      </c>
      <c r="L180" s="347" t="str">
        <f>'Pque N Mundo I'!L6</f>
        <v>%</v>
      </c>
      <c r="M180" s="346" t="str">
        <f>'Pque N Mundo I'!O6</f>
        <v>JUN_17</v>
      </c>
      <c r="N180" s="347" t="str">
        <f>'Pque N Mundo I'!P6</f>
        <v>%</v>
      </c>
      <c r="O180" s="348" t="str">
        <f>'Pque N Mundo I'!Q6</f>
        <v>JUL_17</v>
      </c>
      <c r="P180" s="349" t="str">
        <f>'Pque N Mundo I'!R6</f>
        <v>%</v>
      </c>
      <c r="Q180" s="348" t="str">
        <f>'Pque N Mundo I'!S6</f>
        <v>AGO_17</v>
      </c>
      <c r="R180" s="349" t="str">
        <f>'Pque N Mundo I'!T6</f>
        <v>%</v>
      </c>
      <c r="S180" s="14" t="s">
        <v>533</v>
      </c>
      <c r="T180" s="15" t="s">
        <v>1</v>
      </c>
      <c r="U180" s="14" t="s">
        <v>534</v>
      </c>
      <c r="V180" s="15" t="s">
        <v>1</v>
      </c>
      <c r="W180" s="14" t="s">
        <v>535</v>
      </c>
      <c r="X180" s="15" t="s">
        <v>1</v>
      </c>
      <c r="Y180" s="1482"/>
      <c r="Z180" s="1482"/>
      <c r="AA180" s="147" t="s">
        <v>6</v>
      </c>
    </row>
    <row r="181" spans="1:27" ht="15.75" outlineLevel="1" thickTop="1" x14ac:dyDescent="0.25">
      <c r="A181" s="353" t="s">
        <v>10</v>
      </c>
      <c r="B181" s="238">
        <f>'UBS Jardim Julieta'!B7</f>
        <v>789</v>
      </c>
      <c r="C181" s="238">
        <f>'UBS Jardim Julieta'!C7</f>
        <v>430</v>
      </c>
      <c r="D181" s="238">
        <f>'UBS Jardim Julieta'!D7</f>
        <v>0.54499366286438533</v>
      </c>
      <c r="E181" s="238">
        <f>'UBS Jardim Julieta'!E7</f>
        <v>265</v>
      </c>
      <c r="F181" s="238">
        <f>'UBS Jardim Julieta'!F7</f>
        <v>0.33586818757921422</v>
      </c>
      <c r="G181" s="155">
        <f>'UBS Jardim Julieta'!G7</f>
        <v>790</v>
      </c>
      <c r="H181" s="176">
        <f t="shared" ref="H181:H184" si="273">G181/$B181</f>
        <v>1.0012674271229405</v>
      </c>
      <c r="I181" s="155">
        <f>'UBS Jardim Julieta'!I7</f>
        <v>791</v>
      </c>
      <c r="J181" s="176">
        <f t="shared" ref="J181:J184" si="274">I181/$B181</f>
        <v>1.002534854245881</v>
      </c>
      <c r="K181" s="155">
        <f>'UBS Jardim Julieta'!K7</f>
        <v>979</v>
      </c>
      <c r="L181" s="176">
        <f t="shared" ref="L181:N184" si="275">K181/$B181</f>
        <v>1.2408111533586819</v>
      </c>
      <c r="M181" s="155">
        <f>'UBS Jardim Julieta'!O7</f>
        <v>898</v>
      </c>
      <c r="N181" s="176">
        <f t="shared" si="275"/>
        <v>1.1381495564005071</v>
      </c>
      <c r="O181" s="155">
        <f>'UBS Jardim Julieta'!Q7</f>
        <v>928</v>
      </c>
      <c r="P181" s="176">
        <f t="shared" ref="P181:P184" si="276">O181/$B181</f>
        <v>1.1761723700887199</v>
      </c>
      <c r="Q181" s="155">
        <f>'UBS Jardim Julieta'!S7</f>
        <v>949</v>
      </c>
      <c r="R181" s="176">
        <f t="shared" ref="R181:R184" si="277">Q181/$B181</f>
        <v>1.2027883396704691</v>
      </c>
      <c r="S181" s="155">
        <f>'UBS Jardim Julieta'!W7</f>
        <v>820</v>
      </c>
      <c r="T181" s="70">
        <f t="shared" ref="T181" si="278">S181/$B181</f>
        <v>1.0392902408111533</v>
      </c>
      <c r="U181" s="890">
        <f>'UBS Jardim Julieta'!Y7</f>
        <v>856</v>
      </c>
      <c r="V181" s="70">
        <f t="shared" ref="V181:X181" si="279">U181/$B181</f>
        <v>1.084917617237009</v>
      </c>
      <c r="W181" s="890">
        <f>'UBS Jardim Julieta'!AA7</f>
        <v>763</v>
      </c>
      <c r="X181" s="70">
        <f t="shared" si="279"/>
        <v>0.96704689480354877</v>
      </c>
      <c r="Y181" s="1049"/>
      <c r="Z181" s="1049"/>
      <c r="AA181" s="155">
        <f>SUM(G181,I181,K181,M181,O181,Q181)</f>
        <v>5335</v>
      </c>
    </row>
    <row r="182" spans="1:27" outlineLevel="1" x14ac:dyDescent="0.25">
      <c r="A182" s="353" t="s">
        <v>42</v>
      </c>
      <c r="B182" s="238">
        <f>'UBS Jardim Julieta'!B8</f>
        <v>263</v>
      </c>
      <c r="C182" s="238">
        <f>'UBS Jardim Julieta'!C8</f>
        <v>293</v>
      </c>
      <c r="D182" s="238">
        <f>'UBS Jardim Julieta'!D8</f>
        <v>1.1140684410646389</v>
      </c>
      <c r="E182" s="238">
        <f>'UBS Jardim Julieta'!E8</f>
        <v>235</v>
      </c>
      <c r="F182" s="238">
        <f>'UBS Jardim Julieta'!F8</f>
        <v>0.89353612167300378</v>
      </c>
      <c r="G182" s="155">
        <f>'UBS Jardim Julieta'!G8</f>
        <v>307</v>
      </c>
      <c r="H182" s="176">
        <f t="shared" si="273"/>
        <v>1.167300380228137</v>
      </c>
      <c r="I182" s="155">
        <f>'UBS Jardim Julieta'!I8</f>
        <v>269</v>
      </c>
      <c r="J182" s="176">
        <f t="shared" si="274"/>
        <v>1.0228136882129277</v>
      </c>
      <c r="K182" s="155">
        <f>'UBS Jardim Julieta'!K8</f>
        <v>310</v>
      </c>
      <c r="L182" s="176">
        <f t="shared" si="275"/>
        <v>1.1787072243346008</v>
      </c>
      <c r="M182" s="155">
        <f>'UBS Jardim Julieta'!O8</f>
        <v>275</v>
      </c>
      <c r="N182" s="176">
        <f t="shared" si="275"/>
        <v>1.0456273764258555</v>
      </c>
      <c r="O182" s="155">
        <f>'UBS Jardim Julieta'!Q8</f>
        <v>291</v>
      </c>
      <c r="P182" s="176">
        <f t="shared" si="276"/>
        <v>1.1064638783269962</v>
      </c>
      <c r="Q182" s="155">
        <f>'UBS Jardim Julieta'!S8</f>
        <v>301</v>
      </c>
      <c r="R182" s="176">
        <f t="shared" si="277"/>
        <v>1.144486692015209</v>
      </c>
      <c r="S182" s="155">
        <f>'UBS Jardim Julieta'!W8</f>
        <v>349</v>
      </c>
      <c r="T182" s="70">
        <f t="shared" ref="T182:T184" si="280">S182/$B182</f>
        <v>1.3269961977186311</v>
      </c>
      <c r="U182" s="890">
        <f>'UBS Jardim Julieta'!Y8</f>
        <v>125</v>
      </c>
      <c r="V182" s="70">
        <f t="shared" ref="V182:V184" si="281">U182/$B182</f>
        <v>0.47528517110266161</v>
      </c>
      <c r="W182" s="890">
        <f>'UBS Jardim Julieta'!AA8</f>
        <v>325</v>
      </c>
      <c r="X182" s="70">
        <f t="shared" ref="X182:X184" si="282">W182/$B182</f>
        <v>1.2357414448669202</v>
      </c>
      <c r="Y182" s="1049"/>
      <c r="Z182" s="1049"/>
      <c r="AA182" s="155">
        <f>SUM(G182,I182,K182,M182,O182,Q182)</f>
        <v>1753</v>
      </c>
    </row>
    <row r="183" spans="1:27" ht="15.75" outlineLevel="1" thickBot="1" x14ac:dyDescent="0.3">
      <c r="A183" s="1240" t="s">
        <v>13</v>
      </c>
      <c r="B183" s="1158">
        <f>'UBS Jardim Julieta'!B9</f>
        <v>263</v>
      </c>
      <c r="C183" s="1158">
        <f>'UBS Jardim Julieta'!C9</f>
        <v>0</v>
      </c>
      <c r="D183" s="1158">
        <f>'UBS Jardim Julieta'!D9</f>
        <v>0</v>
      </c>
      <c r="E183" s="1158">
        <f>'UBS Jardim Julieta'!E9</f>
        <v>0</v>
      </c>
      <c r="F183" s="1158">
        <f>'UBS Jardim Julieta'!F9</f>
        <v>0</v>
      </c>
      <c r="G183" s="1159">
        <f>'UBS Jardim Julieta'!G9</f>
        <v>159</v>
      </c>
      <c r="H183" s="1150">
        <f t="shared" si="273"/>
        <v>0.6045627376425855</v>
      </c>
      <c r="I183" s="1159">
        <f>'UBS Jardim Julieta'!I9</f>
        <v>265</v>
      </c>
      <c r="J183" s="1150">
        <f t="shared" si="274"/>
        <v>1.0076045627376427</v>
      </c>
      <c r="K183" s="1159">
        <f>'UBS Jardim Julieta'!K9</f>
        <v>244</v>
      </c>
      <c r="L183" s="1150">
        <f t="shared" si="275"/>
        <v>0.92775665399239549</v>
      </c>
      <c r="M183" s="1159">
        <f>'UBS Jardim Julieta'!O9</f>
        <v>263</v>
      </c>
      <c r="N183" s="1150">
        <f t="shared" si="275"/>
        <v>1</v>
      </c>
      <c r="O183" s="1159">
        <f>'UBS Jardim Julieta'!Q9</f>
        <v>131</v>
      </c>
      <c r="P183" s="1150">
        <f t="shared" si="276"/>
        <v>0.49809885931558934</v>
      </c>
      <c r="Q183" s="1159">
        <f>'UBS Jardim Julieta'!S9</f>
        <v>280</v>
      </c>
      <c r="R183" s="1150">
        <f t="shared" si="277"/>
        <v>1.064638783269962</v>
      </c>
      <c r="S183" s="1159">
        <f>'UBS Jardim Julieta'!W9</f>
        <v>312</v>
      </c>
      <c r="T183" s="1052">
        <f t="shared" si="280"/>
        <v>1.1863117870722433</v>
      </c>
      <c r="U183" s="890">
        <f>'UBS Jardim Julieta'!Y9</f>
        <v>414</v>
      </c>
      <c r="V183" s="1052">
        <f t="shared" si="281"/>
        <v>1.5741444866920151</v>
      </c>
      <c r="W183" s="890">
        <f>'UBS Jardim Julieta'!AA9</f>
        <v>290</v>
      </c>
      <c r="X183" s="1052">
        <f t="shared" si="282"/>
        <v>1.102661596958175</v>
      </c>
      <c r="Y183" s="1387"/>
      <c r="Z183" s="1387"/>
      <c r="AA183" s="1159">
        <f>SUM(G183,I183,K183,M183,O183,Q183)</f>
        <v>1342</v>
      </c>
    </row>
    <row r="184" spans="1:27" ht="15.75" outlineLevel="1" thickBot="1" x14ac:dyDescent="0.3">
      <c r="A184" s="1274" t="s">
        <v>7</v>
      </c>
      <c r="B184" s="1187">
        <f>SUM(B181:B183)</f>
        <v>1315</v>
      </c>
      <c r="C184" s="1187">
        <f t="shared" ref="C184:F184" si="283">SUM(C181:C183)</f>
        <v>723</v>
      </c>
      <c r="D184" s="1187">
        <f t="shared" si="283"/>
        <v>1.6590621039290241</v>
      </c>
      <c r="E184" s="1187">
        <f t="shared" si="283"/>
        <v>500</v>
      </c>
      <c r="F184" s="1187">
        <f t="shared" si="283"/>
        <v>1.229404309252218</v>
      </c>
      <c r="G184" s="1188">
        <f>SUM(G181:G183)</f>
        <v>1256</v>
      </c>
      <c r="H184" s="1189">
        <f t="shared" si="273"/>
        <v>0.95513307984790874</v>
      </c>
      <c r="I184" s="1188">
        <f>SUM(I181:I183)</f>
        <v>1325</v>
      </c>
      <c r="J184" s="1189">
        <f t="shared" si="274"/>
        <v>1.0076045627376427</v>
      </c>
      <c r="K184" s="1188">
        <f>SUM(K181:K183)</f>
        <v>1533</v>
      </c>
      <c r="L184" s="1189">
        <f t="shared" si="275"/>
        <v>1.1657794676806084</v>
      </c>
      <c r="M184" s="1188">
        <f>SUM(M181:M183)</f>
        <v>1436</v>
      </c>
      <c r="N184" s="1189">
        <f t="shared" si="275"/>
        <v>1.0920152091254753</v>
      </c>
      <c r="O184" s="1188">
        <f t="shared" ref="O184" si="284">SUM(O181:O183)</f>
        <v>1350</v>
      </c>
      <c r="P184" s="1189">
        <f t="shared" si="276"/>
        <v>1.0266159695817489</v>
      </c>
      <c r="Q184" s="1188">
        <f t="shared" ref="Q184" si="285">SUM(Q181:Q183)</f>
        <v>1530</v>
      </c>
      <c r="R184" s="1189">
        <f t="shared" si="277"/>
        <v>1.1634980988593155</v>
      </c>
      <c r="S184" s="753">
        <f t="shared" ref="S184:U184" si="286">SUM(S181:S183)</f>
        <v>1481</v>
      </c>
      <c r="T184" s="1084">
        <f t="shared" si="280"/>
        <v>1.1262357414448669</v>
      </c>
      <c r="U184" s="753">
        <f t="shared" si="286"/>
        <v>1395</v>
      </c>
      <c r="V184" s="1084">
        <f t="shared" si="281"/>
        <v>1.0608365019011408</v>
      </c>
      <c r="W184" s="753">
        <f t="shared" ref="W184" si="287">SUM(W181:W183)</f>
        <v>1378</v>
      </c>
      <c r="X184" s="1084">
        <f t="shared" si="282"/>
        <v>1.0479087452471483</v>
      </c>
      <c r="Y184" s="1483"/>
      <c r="Z184" s="1483"/>
      <c r="AA184" s="1190">
        <f>SUM(G184,I184,K184,M184,O184,Q184)</f>
        <v>8430</v>
      </c>
    </row>
    <row r="186" spans="1:27" ht="16.5" thickBot="1" x14ac:dyDescent="0.3">
      <c r="A186" s="1427" t="s">
        <v>566</v>
      </c>
      <c r="B186" s="1428"/>
      <c r="C186" s="1428"/>
      <c r="D186" s="1428"/>
      <c r="E186" s="1428"/>
      <c r="F186" s="1428"/>
      <c r="G186" s="1428"/>
      <c r="H186" s="1428"/>
      <c r="I186" s="1428"/>
      <c r="J186" s="1428"/>
      <c r="K186" s="1428"/>
      <c r="L186" s="1428"/>
      <c r="M186" s="1428"/>
      <c r="N186" s="1428"/>
      <c r="O186" s="1428"/>
      <c r="P186" s="1428"/>
      <c r="Q186" s="1428"/>
      <c r="R186" s="1428"/>
      <c r="S186" s="1428"/>
      <c r="T186" s="1428"/>
      <c r="U186" s="1428"/>
      <c r="V186" s="1428"/>
      <c r="W186" s="1428"/>
      <c r="X186" s="1428"/>
      <c r="Y186" s="1428"/>
      <c r="Z186" s="1428"/>
      <c r="AA186" s="1428"/>
    </row>
    <row r="187" spans="1:27" ht="24.75" outlineLevel="1" thickBot="1" x14ac:dyDescent="0.3">
      <c r="A187" s="352" t="s">
        <v>104</v>
      </c>
      <c r="B187" s="233" t="s">
        <v>15</v>
      </c>
      <c r="C187" s="1121" t="s">
        <v>544</v>
      </c>
      <c r="D187" s="15" t="s">
        <v>1</v>
      </c>
      <c r="E187" s="1121" t="s">
        <v>545</v>
      </c>
      <c r="F187" s="15" t="s">
        <v>1</v>
      </c>
      <c r="G187" s="346" t="str">
        <f>'Pque N Mundo I'!G6</f>
        <v>MAR_17</v>
      </c>
      <c r="H187" s="347" t="str">
        <f>'Pque N Mundo I'!H6</f>
        <v>%</v>
      </c>
      <c r="I187" s="346" t="str">
        <f>'Pque N Mundo I'!I6</f>
        <v>ABR_17</v>
      </c>
      <c r="J187" s="347" t="str">
        <f>'Pque N Mundo I'!J6</f>
        <v>%</v>
      </c>
      <c r="K187" s="346" t="str">
        <f>'Pque N Mundo I'!K6</f>
        <v>MAI_17</v>
      </c>
      <c r="L187" s="347" t="str">
        <f>'Pque N Mundo I'!L6</f>
        <v>%</v>
      </c>
      <c r="M187" s="346" t="str">
        <f>'Pque N Mundo I'!O6</f>
        <v>JUN_17</v>
      </c>
      <c r="N187" s="347" t="str">
        <f>'Pque N Mundo I'!P6</f>
        <v>%</v>
      </c>
      <c r="O187" s="348" t="str">
        <f>'Pque N Mundo I'!Q6</f>
        <v>JUL_17</v>
      </c>
      <c r="P187" s="349" t="str">
        <f>'Pque N Mundo I'!R6</f>
        <v>%</v>
      </c>
      <c r="Q187" s="348" t="str">
        <f>'Pque N Mundo I'!S6</f>
        <v>AGO_17</v>
      </c>
      <c r="R187" s="349" t="str">
        <f>'Pque N Mundo I'!T6</f>
        <v>%</v>
      </c>
      <c r="S187" s="14" t="s">
        <v>533</v>
      </c>
      <c r="T187" s="15" t="s">
        <v>1</v>
      </c>
      <c r="U187" s="14" t="s">
        <v>534</v>
      </c>
      <c r="V187" s="15" t="s">
        <v>1</v>
      </c>
      <c r="W187" s="14" t="s">
        <v>535</v>
      </c>
      <c r="X187" s="15" t="s">
        <v>1</v>
      </c>
      <c r="Y187" s="1482"/>
      <c r="Z187" s="1482"/>
      <c r="AA187" s="147" t="s">
        <v>6</v>
      </c>
    </row>
    <row r="188" spans="1:27" ht="16.5" outlineLevel="1" thickTop="1" thickBot="1" x14ac:dyDescent="0.3">
      <c r="A188" s="1251" t="s">
        <v>143</v>
      </c>
      <c r="B188" s="1046">
        <f>'CAPS INF II VM-VG'!B7</f>
        <v>155</v>
      </c>
      <c r="C188" s="1388">
        <f>'CAPS INF II VM-VG'!C7</f>
        <v>399</v>
      </c>
      <c r="D188" s="1388">
        <f>'CAPS INF II VM-VG'!D7</f>
        <v>2.5741935483870968</v>
      </c>
      <c r="E188" s="1388">
        <f>'CAPS INF II VM-VG'!E7</f>
        <v>393</v>
      </c>
      <c r="F188" s="1388">
        <f>'CAPS INF II VM-VG'!F7</f>
        <v>2.5354838709677421</v>
      </c>
      <c r="G188" s="1041">
        <f>'CAPS INF II VM-VG'!G7</f>
        <v>381</v>
      </c>
      <c r="H188" s="1043">
        <f t="shared" ref="H188" si="288">G188/$B188</f>
        <v>2.4580645161290322</v>
      </c>
      <c r="I188" s="1041">
        <f>'CAPS INF II VM-VG'!$I$7</f>
        <v>353</v>
      </c>
      <c r="J188" s="1043">
        <f t="shared" ref="J188" si="289">I188/$B188</f>
        <v>2.2774193548387096</v>
      </c>
      <c r="K188" s="1041">
        <f>'CAPS INF II VM-VG'!$K$7</f>
        <v>339</v>
      </c>
      <c r="L188" s="1043">
        <f t="shared" ref="L188:N188" si="290">K188/$B188</f>
        <v>2.1870967741935483</v>
      </c>
      <c r="M188" s="1041">
        <f>'CAPS INF II VM-VG'!$O$7</f>
        <v>391</v>
      </c>
      <c r="N188" s="1043">
        <f t="shared" si="290"/>
        <v>2.5225806451612902</v>
      </c>
      <c r="O188" s="1041">
        <f>'CAPS INF II VM-VG'!$Q$7</f>
        <v>404</v>
      </c>
      <c r="P188" s="1043">
        <f t="shared" ref="P188" si="291">O188/$B188</f>
        <v>2.6064516129032258</v>
      </c>
      <c r="Q188" s="1041">
        <f>'CAPS INF II VM-VG'!$S$7</f>
        <v>428</v>
      </c>
      <c r="R188" s="1043">
        <f t="shared" ref="R188" si="292">Q188/$B188</f>
        <v>2.7612903225806451</v>
      </c>
      <c r="S188" s="1194">
        <f>'CAPS INF II VM-VG'!$W$7</f>
        <v>418</v>
      </c>
      <c r="T188" s="1052">
        <f t="shared" ref="T188" si="293">S188/$B188</f>
        <v>2.6967741935483871</v>
      </c>
      <c r="U188" s="1026">
        <f>'CAPS INF II VM-VG'!Y7</f>
        <v>356</v>
      </c>
      <c r="V188" s="1052">
        <f t="shared" ref="V188:X188" si="294">U188/$B188</f>
        <v>2.2967741935483872</v>
      </c>
      <c r="W188" s="1234">
        <f>'CAPS INF II VM-VG'!AA7</f>
        <v>356</v>
      </c>
      <c r="X188" s="1052">
        <f t="shared" si="294"/>
        <v>2.2967741935483872</v>
      </c>
      <c r="Y188" s="1387"/>
      <c r="Z188" s="1387"/>
      <c r="AA188" s="1041">
        <f>SUM(G188,I188,K188,M188,O188,Q188)</f>
        <v>2296</v>
      </c>
    </row>
    <row r="189" spans="1:27" ht="15.75" outlineLevel="1" thickBot="1" x14ac:dyDescent="0.3">
      <c r="A189" s="1270" t="s">
        <v>7</v>
      </c>
      <c r="B189" s="1149">
        <f>SUM(B188:B188)</f>
        <v>155</v>
      </c>
      <c r="C189" s="1149">
        <f t="shared" ref="C189:F189" si="295">SUM(C188:C188)</f>
        <v>399</v>
      </c>
      <c r="D189" s="1149">
        <f t="shared" si="295"/>
        <v>2.5741935483870968</v>
      </c>
      <c r="E189" s="1149">
        <f t="shared" si="295"/>
        <v>393</v>
      </c>
      <c r="F189" s="1149">
        <f t="shared" si="295"/>
        <v>2.5354838709677421</v>
      </c>
      <c r="G189" s="753">
        <f>SUM(G188:G188)</f>
        <v>381</v>
      </c>
      <c r="H189" s="362">
        <f>G189/$B$189</f>
        <v>2.4580645161290322</v>
      </c>
      <c r="I189" s="753">
        <f>SUM(I188:I188)</f>
        <v>353</v>
      </c>
      <c r="J189" s="362">
        <f>I189/$B$189</f>
        <v>2.2774193548387096</v>
      </c>
      <c r="K189" s="753">
        <f>SUM(K188:K188)</f>
        <v>339</v>
      </c>
      <c r="L189" s="362">
        <f>K189/$B$189</f>
        <v>2.1870967741935483</v>
      </c>
      <c r="M189" s="753">
        <f>SUM(M188:M188)</f>
        <v>391</v>
      </c>
      <c r="N189" s="362">
        <f>M189/$B$189</f>
        <v>2.5225806451612902</v>
      </c>
      <c r="O189" s="753">
        <f t="shared" ref="O189" si="296">SUM(O188:O188)</f>
        <v>404</v>
      </c>
      <c r="P189" s="362">
        <f>O189/$B$189</f>
        <v>2.6064516129032258</v>
      </c>
      <c r="Q189" s="753">
        <f t="shared" ref="Q189" si="297">SUM(Q188:Q188)</f>
        <v>428</v>
      </c>
      <c r="R189" s="362">
        <f>Q189/$B$189</f>
        <v>2.7612903225806451</v>
      </c>
      <c r="S189" s="753">
        <f t="shared" ref="S189:U189" si="298">SUM(S188:S188)</f>
        <v>418</v>
      </c>
      <c r="T189" s="1084">
        <f t="shared" ref="T189" si="299">S189/$B189</f>
        <v>2.6967741935483871</v>
      </c>
      <c r="U189" s="753">
        <f t="shared" si="298"/>
        <v>356</v>
      </c>
      <c r="V189" s="1084">
        <f t="shared" ref="V189" si="300">U189/$B189</f>
        <v>2.2967741935483872</v>
      </c>
      <c r="W189" s="753">
        <f t="shared" ref="W189" si="301">SUM(W188:W188)</f>
        <v>356</v>
      </c>
      <c r="X189" s="1084">
        <f t="shared" ref="X189" si="302">W189/$B189</f>
        <v>2.2967741935483872</v>
      </c>
      <c r="Y189" s="1483"/>
      <c r="Z189" s="1483"/>
      <c r="AA189" s="1157">
        <f>SUM(G189,I189,K189,M189,O189,Q189)</f>
        <v>2296</v>
      </c>
    </row>
    <row r="191" spans="1:27" ht="16.5" thickBot="1" x14ac:dyDescent="0.3">
      <c r="A191" s="1427" t="s">
        <v>567</v>
      </c>
      <c r="B191" s="1428"/>
      <c r="C191" s="1428"/>
      <c r="D191" s="1428"/>
      <c r="E191" s="1428"/>
      <c r="F191" s="1428"/>
      <c r="G191" s="1428"/>
      <c r="H191" s="1428"/>
      <c r="I191" s="1428"/>
      <c r="J191" s="1428"/>
      <c r="K191" s="1428"/>
      <c r="L191" s="1428"/>
      <c r="M191" s="1428"/>
      <c r="N191" s="1428"/>
      <c r="O191" s="1428"/>
      <c r="P191" s="1428"/>
      <c r="Q191" s="1428"/>
      <c r="R191" s="1428"/>
      <c r="S191" s="1428"/>
      <c r="T191" s="1428"/>
      <c r="U191" s="1428"/>
      <c r="V191" s="1428"/>
      <c r="W191" s="1428"/>
      <c r="X191" s="1428"/>
      <c r="Y191" s="1428"/>
      <c r="Z191" s="1428"/>
      <c r="AA191" s="1428"/>
    </row>
    <row r="192" spans="1:27" ht="24.75" outlineLevel="1" thickBot="1" x14ac:dyDescent="0.3">
      <c r="A192" s="352" t="s">
        <v>14</v>
      </c>
      <c r="B192" s="233" t="s">
        <v>15</v>
      </c>
      <c r="C192" s="1121" t="s">
        <v>544</v>
      </c>
      <c r="D192" s="15" t="s">
        <v>1</v>
      </c>
      <c r="E192" s="1121" t="s">
        <v>545</v>
      </c>
      <c r="F192" s="15" t="s">
        <v>1</v>
      </c>
      <c r="G192" s="346" t="str">
        <f>'Pque N Mundo I'!G6</f>
        <v>MAR_17</v>
      </c>
      <c r="H192" s="347" t="str">
        <f>'Pque N Mundo I'!H6</f>
        <v>%</v>
      </c>
      <c r="I192" s="346" t="str">
        <f>'Pque N Mundo I'!I6</f>
        <v>ABR_17</v>
      </c>
      <c r="J192" s="347" t="str">
        <f>'Pque N Mundo I'!J6</f>
        <v>%</v>
      </c>
      <c r="K192" s="346" t="str">
        <f>'Pque N Mundo I'!K6</f>
        <v>MAI_17</v>
      </c>
      <c r="L192" s="347" t="str">
        <f>'Pque N Mundo I'!L6</f>
        <v>%</v>
      </c>
      <c r="M192" s="346" t="str">
        <f>'Pque N Mundo I'!O6</f>
        <v>JUN_17</v>
      </c>
      <c r="N192" s="347" t="str">
        <f>'Pque N Mundo I'!P6</f>
        <v>%</v>
      </c>
      <c r="O192" s="348" t="str">
        <f>'Pque N Mundo I'!Q6</f>
        <v>JUL_17</v>
      </c>
      <c r="P192" s="349" t="str">
        <f>'Pque N Mundo I'!R6</f>
        <v>%</v>
      </c>
      <c r="Q192" s="348" t="str">
        <f>'Pque N Mundo I'!S6</f>
        <v>AGO_17</v>
      </c>
      <c r="R192" s="349" t="str">
        <f>'Pque N Mundo I'!T6</f>
        <v>%</v>
      </c>
      <c r="S192" s="14" t="s">
        <v>533</v>
      </c>
      <c r="T192" s="15" t="s">
        <v>1</v>
      </c>
      <c r="U192" s="14" t="s">
        <v>534</v>
      </c>
      <c r="V192" s="15" t="s">
        <v>1</v>
      </c>
      <c r="W192" s="14" t="s">
        <v>535</v>
      </c>
      <c r="X192" s="15" t="s">
        <v>1</v>
      </c>
      <c r="Y192" s="1482"/>
      <c r="Z192" s="1482"/>
      <c r="AA192" s="147" t="s">
        <v>6</v>
      </c>
    </row>
    <row r="193" spans="1:27" ht="15.75" outlineLevel="2" thickTop="1" x14ac:dyDescent="0.25">
      <c r="A193" s="1252" t="str">
        <f>'HORA CERTA'!A7</f>
        <v>Angiologista (consulta)</v>
      </c>
      <c r="B193" s="374">
        <f>'HORA CERTA'!B7</f>
        <v>396</v>
      </c>
      <c r="C193" s="374">
        <f>'HORA CERTA'!C7</f>
        <v>590</v>
      </c>
      <c r="D193" s="374">
        <f>'HORA CERTA'!D7</f>
        <v>1.4898989898989898</v>
      </c>
      <c r="E193" s="374">
        <f>'HORA CERTA'!E7</f>
        <v>393</v>
      </c>
      <c r="F193" s="374">
        <f>'HORA CERTA'!F7</f>
        <v>0.99242424242424243</v>
      </c>
      <c r="G193" s="995">
        <f>'HORA CERTA'!G7</f>
        <v>632</v>
      </c>
      <c r="H193" s="345">
        <f>'HORA CERTA'!H7</f>
        <v>1.595959595959596</v>
      </c>
      <c r="I193" s="274">
        <f>'HORA CERTA'!I7</f>
        <v>400</v>
      </c>
      <c r="J193" s="345">
        <f>'HORA CERTA'!J7</f>
        <v>1.0101010101010102</v>
      </c>
      <c r="K193" s="274">
        <f>'HORA CERTA'!K7</f>
        <v>438</v>
      </c>
      <c r="L193" s="345">
        <f>'HORA CERTA'!L7</f>
        <v>1.106060606060606</v>
      </c>
      <c r="M193" s="274">
        <f>'HORA CERTA'!O7</f>
        <v>532</v>
      </c>
      <c r="N193" s="345">
        <f>'HORA CERTA'!P7</f>
        <v>1.3434343434343434</v>
      </c>
      <c r="O193" s="274">
        <f>'HORA CERTA'!Q7</f>
        <v>332</v>
      </c>
      <c r="P193" s="345">
        <f>'HORA CERTA'!R7</f>
        <v>0.83838383838383834</v>
      </c>
      <c r="Q193" s="274">
        <f>'HORA CERTA'!S7</f>
        <v>534</v>
      </c>
      <c r="R193" s="345">
        <f>'HORA CERTA'!T7</f>
        <v>1.3484848484848484</v>
      </c>
      <c r="S193" s="274">
        <f>'HORA CERTA'!W7</f>
        <v>339</v>
      </c>
      <c r="T193" s="70">
        <f t="shared" ref="T193" si="303">S193/$B193</f>
        <v>0.85606060606060608</v>
      </c>
      <c r="U193" s="890">
        <f>'HORA CERTA'!Y7</f>
        <v>363</v>
      </c>
      <c r="V193" s="70">
        <f t="shared" ref="V193:X193" si="304">U193/$B193</f>
        <v>0.91666666666666663</v>
      </c>
      <c r="W193" s="890">
        <f>'HORA CERTA'!AA7</f>
        <v>506</v>
      </c>
      <c r="X193" s="70">
        <f t="shared" si="304"/>
        <v>1.2777777777777777</v>
      </c>
      <c r="Y193" s="1049"/>
      <c r="Z193" s="1049"/>
      <c r="AA193" s="155">
        <f>SUM(G193,I193,K193,M193,O193,Q193)</f>
        <v>2868</v>
      </c>
    </row>
    <row r="194" spans="1:27" outlineLevel="2" x14ac:dyDescent="0.25">
      <c r="A194" s="1252" t="str">
        <f>'HORA CERTA'!A8</f>
        <v>Cardiologista (consulta)</v>
      </c>
      <c r="B194" s="374">
        <f>'HORA CERTA'!B8</f>
        <v>792</v>
      </c>
      <c r="C194" s="374">
        <f>'HORA CERTA'!C8</f>
        <v>715</v>
      </c>
      <c r="D194" s="374">
        <f>'HORA CERTA'!D8</f>
        <v>0.90277777777777779</v>
      </c>
      <c r="E194" s="374">
        <f>'HORA CERTA'!E8</f>
        <v>633</v>
      </c>
      <c r="F194" s="374">
        <f>'HORA CERTA'!F8</f>
        <v>0.7992424242424242</v>
      </c>
      <c r="G194" s="995">
        <f>'HORA CERTA'!G8</f>
        <v>754</v>
      </c>
      <c r="H194" s="345">
        <f>'HORA CERTA'!H8</f>
        <v>0.95202020202020199</v>
      </c>
      <c r="I194" s="274">
        <f>'HORA CERTA'!I8</f>
        <v>673</v>
      </c>
      <c r="J194" s="345">
        <f>'HORA CERTA'!J8</f>
        <v>0.8497474747474747</v>
      </c>
      <c r="K194" s="274">
        <f>'HORA CERTA'!K8</f>
        <v>593</v>
      </c>
      <c r="L194" s="345">
        <f>'HORA CERTA'!L8</f>
        <v>0.7487373737373737</v>
      </c>
      <c r="M194" s="274">
        <f>'HORA CERTA'!O8</f>
        <v>791</v>
      </c>
      <c r="N194" s="345">
        <f>'HORA CERTA'!P8</f>
        <v>0.9987373737373737</v>
      </c>
      <c r="O194" s="274">
        <f>'HORA CERTA'!Q8</f>
        <v>812</v>
      </c>
      <c r="P194" s="345">
        <f>'HORA CERTA'!R8</f>
        <v>1.0252525252525253</v>
      </c>
      <c r="Q194" s="274">
        <f>'HORA CERTA'!S8</f>
        <v>908</v>
      </c>
      <c r="R194" s="345">
        <f>'HORA CERTA'!T8</f>
        <v>1.1464646464646464</v>
      </c>
      <c r="S194" s="274">
        <f>'HORA CERTA'!W8</f>
        <v>680</v>
      </c>
      <c r="T194" s="70">
        <f t="shared" ref="T194:T206" si="305">S194/$B194</f>
        <v>0.85858585858585856</v>
      </c>
      <c r="U194" s="890">
        <f>'HORA CERTA'!Y8</f>
        <v>791</v>
      </c>
      <c r="V194" s="70">
        <f t="shared" ref="V194:V206" si="306">U194/$B194</f>
        <v>0.9987373737373737</v>
      </c>
      <c r="W194" s="890">
        <f>'HORA CERTA'!AA8</f>
        <v>668</v>
      </c>
      <c r="X194" s="70">
        <f t="shared" ref="X194:X206" si="307">W194/$B194</f>
        <v>0.84343434343434343</v>
      </c>
      <c r="Y194" s="1049"/>
      <c r="Z194" s="1049"/>
      <c r="AA194" s="155">
        <f>SUM(G194,I194,K194,M194,O194,Q194)</f>
        <v>4531</v>
      </c>
    </row>
    <row r="195" spans="1:27" outlineLevel="2" x14ac:dyDescent="0.25">
      <c r="A195" s="1253" t="str">
        <f>'HORA CERTA'!A9</f>
        <v>Cirurgia Geral (consulta)</v>
      </c>
      <c r="B195" s="996">
        <f>'HORA CERTA'!B9</f>
        <v>66</v>
      </c>
      <c r="C195" s="996">
        <f>'HORA CERTA'!C9</f>
        <v>0</v>
      </c>
      <c r="D195" s="996">
        <f>'HORA CERTA'!D9</f>
        <v>0</v>
      </c>
      <c r="E195" s="996">
        <f>'HORA CERTA'!E9</f>
        <v>0</v>
      </c>
      <c r="F195" s="996">
        <f>'HORA CERTA'!F9</f>
        <v>0</v>
      </c>
      <c r="G195" s="995">
        <f>'HORA CERTA'!G9</f>
        <v>63</v>
      </c>
      <c r="H195" s="997">
        <f>'HORA CERTA'!H9</f>
        <v>0.95454545454545459</v>
      </c>
      <c r="I195" s="995">
        <f>'HORA CERTA'!I9</f>
        <v>66</v>
      </c>
      <c r="J195" s="997">
        <f>'HORA CERTA'!J9</f>
        <v>1</v>
      </c>
      <c r="K195" s="995">
        <f>'HORA CERTA'!K9</f>
        <v>73</v>
      </c>
      <c r="L195" s="997">
        <f>'HORA CERTA'!L9</f>
        <v>1.106060606060606</v>
      </c>
      <c r="M195" s="995">
        <f>'HORA CERTA'!O9</f>
        <v>61</v>
      </c>
      <c r="N195" s="997">
        <f>'HORA CERTA'!P9</f>
        <v>0.9242424242424242</v>
      </c>
      <c r="O195" s="995">
        <f>'HORA CERTA'!Q9</f>
        <v>67</v>
      </c>
      <c r="P195" s="997">
        <f>'HORA CERTA'!R9</f>
        <v>1.0151515151515151</v>
      </c>
      <c r="Q195" s="995">
        <f>'HORA CERTA'!S9</f>
        <v>87</v>
      </c>
      <c r="R195" s="997">
        <f>'HORA CERTA'!T9</f>
        <v>1.3181818181818181</v>
      </c>
      <c r="S195" s="995">
        <f>'HORA CERTA'!W9</f>
        <v>23</v>
      </c>
      <c r="T195" s="70">
        <f t="shared" si="305"/>
        <v>0.34848484848484851</v>
      </c>
      <c r="U195" s="890">
        <f>'HORA CERTA'!Y9</f>
        <v>51</v>
      </c>
      <c r="V195" s="70">
        <f t="shared" si="306"/>
        <v>0.77272727272727271</v>
      </c>
      <c r="W195" s="890">
        <f>'HORA CERTA'!AA9</f>
        <v>98</v>
      </c>
      <c r="X195" s="70">
        <f t="shared" si="307"/>
        <v>1.4848484848484849</v>
      </c>
      <c r="Y195" s="1049"/>
      <c r="Z195" s="1049"/>
      <c r="AA195" s="155">
        <f>SUM(G195,I195,K195,M195,O195,Q195)</f>
        <v>417</v>
      </c>
    </row>
    <row r="196" spans="1:27" outlineLevel="2" x14ac:dyDescent="0.25">
      <c r="A196" s="1253" t="str">
        <f>'HORA CERTA'!A10</f>
        <v>Cirurgia Geral Infantil (consulta)</v>
      </c>
      <c r="B196" s="996">
        <f>'HORA CERTA'!B10</f>
        <v>66</v>
      </c>
      <c r="C196" s="996">
        <f>'HORA CERTA'!C10</f>
        <v>72</v>
      </c>
      <c r="D196" s="996">
        <f>'HORA CERTA'!D10</f>
        <v>1.0909090909090908</v>
      </c>
      <c r="E196" s="996">
        <f>'HORA CERTA'!E10</f>
        <v>35</v>
      </c>
      <c r="F196" s="996">
        <f>'HORA CERTA'!F10</f>
        <v>0.53030303030303028</v>
      </c>
      <c r="G196" s="995">
        <f>'HORA CERTA'!G10</f>
        <v>60</v>
      </c>
      <c r="H196" s="997">
        <f>'HORA CERTA'!H10</f>
        <v>0.90909090909090906</v>
      </c>
      <c r="I196" s="995">
        <f>'HORA CERTA'!I10</f>
        <v>54</v>
      </c>
      <c r="J196" s="997">
        <f>'HORA CERTA'!J10</f>
        <v>0.81818181818181823</v>
      </c>
      <c r="K196" s="995">
        <f>'HORA CERTA'!K10</f>
        <v>63</v>
      </c>
      <c r="L196" s="997">
        <f>'HORA CERTA'!L10</f>
        <v>0.95454545454545459</v>
      </c>
      <c r="M196" s="995">
        <f>'HORA CERTA'!O10</f>
        <v>82</v>
      </c>
      <c r="N196" s="997">
        <f>'HORA CERTA'!P10</f>
        <v>1.2424242424242424</v>
      </c>
      <c r="O196" s="995">
        <f>'HORA CERTA'!Q10</f>
        <v>98</v>
      </c>
      <c r="P196" s="997">
        <f>'HORA CERTA'!R10</f>
        <v>1.4848484848484849</v>
      </c>
      <c r="Q196" s="995">
        <f>'HORA CERTA'!S10</f>
        <v>67</v>
      </c>
      <c r="R196" s="997">
        <f>'HORA CERTA'!T10</f>
        <v>1.0151515151515151</v>
      </c>
      <c r="S196" s="995">
        <f>'HORA CERTA'!W10</f>
        <v>42</v>
      </c>
      <c r="T196" s="70">
        <f t="shared" si="305"/>
        <v>0.63636363636363635</v>
      </c>
      <c r="U196" s="890">
        <f>'HORA CERTA'!Y10</f>
        <v>76</v>
      </c>
      <c r="V196" s="70">
        <f t="shared" si="306"/>
        <v>1.1515151515151516</v>
      </c>
      <c r="W196" s="890">
        <f>'HORA CERTA'!AA10</f>
        <v>56</v>
      </c>
      <c r="X196" s="70">
        <f t="shared" si="307"/>
        <v>0.84848484848484851</v>
      </c>
      <c r="Y196" s="1049"/>
      <c r="Z196" s="1049"/>
      <c r="AA196" s="155">
        <f>SUM(G196,I196,K196,M196,O196,Q196)</f>
        <v>424</v>
      </c>
    </row>
    <row r="197" spans="1:27" outlineLevel="2" x14ac:dyDescent="0.25">
      <c r="A197" s="1252" t="str">
        <f>'HORA CERTA'!A11</f>
        <v>Endocrinologista (consulta)</v>
      </c>
      <c r="B197" s="374">
        <f>'HORA CERTA'!B11</f>
        <v>660</v>
      </c>
      <c r="C197" s="374">
        <f>'HORA CERTA'!C11</f>
        <v>382</v>
      </c>
      <c r="D197" s="374">
        <f>'HORA CERTA'!D11</f>
        <v>0.57878787878787874</v>
      </c>
      <c r="E197" s="374">
        <f>'HORA CERTA'!E11</f>
        <v>567</v>
      </c>
      <c r="F197" s="374">
        <f>'HORA CERTA'!F11</f>
        <v>0.85909090909090913</v>
      </c>
      <c r="G197" s="995">
        <f>'HORA CERTA'!G11</f>
        <v>649</v>
      </c>
      <c r="H197" s="345">
        <f>'HORA CERTA'!H11</f>
        <v>0.98333333333333328</v>
      </c>
      <c r="I197" s="274">
        <f>'HORA CERTA'!I11</f>
        <v>479</v>
      </c>
      <c r="J197" s="345">
        <f>'HORA CERTA'!J11</f>
        <v>0.72575757575757571</v>
      </c>
      <c r="K197" s="274">
        <f>'HORA CERTA'!K11</f>
        <v>625</v>
      </c>
      <c r="L197" s="345">
        <f>'HORA CERTA'!L11</f>
        <v>0.94696969696969702</v>
      </c>
      <c r="M197" s="274">
        <f>'HORA CERTA'!O11</f>
        <v>727</v>
      </c>
      <c r="N197" s="345">
        <f>'HORA CERTA'!P11</f>
        <v>1.1015151515151516</v>
      </c>
      <c r="O197" s="274">
        <f>'HORA CERTA'!Q11</f>
        <v>569</v>
      </c>
      <c r="P197" s="345">
        <f>'HORA CERTA'!R11</f>
        <v>0.86212121212121207</v>
      </c>
      <c r="Q197" s="274">
        <f>'HORA CERTA'!S11</f>
        <v>739</v>
      </c>
      <c r="R197" s="345">
        <f>'HORA CERTA'!T11</f>
        <v>1.1196969696969696</v>
      </c>
      <c r="S197" s="274">
        <f>'HORA CERTA'!W11</f>
        <v>586</v>
      </c>
      <c r="T197" s="70">
        <f t="shared" si="305"/>
        <v>0.88787878787878793</v>
      </c>
      <c r="U197" s="890">
        <f>'HORA CERTA'!Y11</f>
        <v>684</v>
      </c>
      <c r="V197" s="70">
        <f t="shared" si="306"/>
        <v>1.0363636363636364</v>
      </c>
      <c r="W197" s="890">
        <f>'HORA CERTA'!AA11</f>
        <v>587</v>
      </c>
      <c r="X197" s="70">
        <f t="shared" si="307"/>
        <v>0.8893939393939394</v>
      </c>
      <c r="Y197" s="1049"/>
      <c r="Z197" s="1049"/>
      <c r="AA197" s="155">
        <f>SUM(G197,I197,K197,M197,O197,Q197)</f>
        <v>3788</v>
      </c>
    </row>
    <row r="198" spans="1:27" outlineLevel="2" x14ac:dyDescent="0.25">
      <c r="A198" s="1253" t="str">
        <f>'HORA CERTA'!A12</f>
        <v>Ginecologia (consulta)</v>
      </c>
      <c r="B198" s="996">
        <f>'HORA CERTA'!B12</f>
        <v>22</v>
      </c>
      <c r="C198" s="996">
        <f>'HORA CERTA'!C12</f>
        <v>0</v>
      </c>
      <c r="D198" s="996">
        <f>'HORA CERTA'!D12</f>
        <v>0</v>
      </c>
      <c r="E198" s="996">
        <f>'HORA CERTA'!E12</f>
        <v>0</v>
      </c>
      <c r="F198" s="996">
        <f>'HORA CERTA'!F12</f>
        <v>0</v>
      </c>
      <c r="G198" s="995">
        <f>'HORA CERTA'!G12</f>
        <v>0</v>
      </c>
      <c r="H198" s="997">
        <f>'HORA CERTA'!H12</f>
        <v>0</v>
      </c>
      <c r="I198" s="995">
        <f>'HORA CERTA'!I12</f>
        <v>0</v>
      </c>
      <c r="J198" s="997">
        <f>'HORA CERTA'!J12</f>
        <v>0</v>
      </c>
      <c r="K198" s="995">
        <f>'HORA CERTA'!K12</f>
        <v>0</v>
      </c>
      <c r="L198" s="997">
        <f>'HORA CERTA'!L12</f>
        <v>0</v>
      </c>
      <c r="M198" s="995">
        <f>'HORA CERTA'!O12</f>
        <v>0</v>
      </c>
      <c r="N198" s="997">
        <f>'HORA CERTA'!P12</f>
        <v>0</v>
      </c>
      <c r="O198" s="995">
        <f>'HORA CERTA'!Q12</f>
        <v>0</v>
      </c>
      <c r="P198" s="997">
        <f>'HORA CERTA'!R12</f>
        <v>0</v>
      </c>
      <c r="Q198" s="995">
        <f>'HORA CERTA'!S12</f>
        <v>76</v>
      </c>
      <c r="R198" s="997">
        <f>'HORA CERTA'!T12</f>
        <v>3.4545454545454546</v>
      </c>
      <c r="S198" s="995">
        <f>'HORA CERTA'!W12</f>
        <v>70</v>
      </c>
      <c r="T198" s="70">
        <f t="shared" si="305"/>
        <v>3.1818181818181817</v>
      </c>
      <c r="U198" s="890">
        <f>'HORA CERTA'!Y12</f>
        <v>0</v>
      </c>
      <c r="V198" s="70">
        <f t="shared" si="306"/>
        <v>0</v>
      </c>
      <c r="W198" s="890">
        <f>'HORA CERTA'!AA12</f>
        <v>0</v>
      </c>
      <c r="X198" s="70">
        <f t="shared" si="307"/>
        <v>0</v>
      </c>
      <c r="Y198" s="1049"/>
      <c r="Z198" s="1049"/>
      <c r="AA198" s="155">
        <f>SUM(G198,I198,K198,M198,O198,Q198)</f>
        <v>76</v>
      </c>
    </row>
    <row r="199" spans="1:27" outlineLevel="2" x14ac:dyDescent="0.25">
      <c r="A199" s="1252" t="str">
        <f>'HORA CERTA'!A13</f>
        <v>Neurologista (consulta)</v>
      </c>
      <c r="B199" s="374">
        <f>'HORA CERTA'!B13</f>
        <v>660</v>
      </c>
      <c r="C199" s="374">
        <f>'HORA CERTA'!C13</f>
        <v>443</v>
      </c>
      <c r="D199" s="374">
        <f>'HORA CERTA'!D13</f>
        <v>0.67121212121212126</v>
      </c>
      <c r="E199" s="374">
        <f>'HORA CERTA'!E13</f>
        <v>455</v>
      </c>
      <c r="F199" s="374">
        <f>'HORA CERTA'!F13</f>
        <v>0.68939393939393945</v>
      </c>
      <c r="G199" s="995">
        <f>'HORA CERTA'!G13</f>
        <v>587</v>
      </c>
      <c r="H199" s="345">
        <f>'HORA CERTA'!H13</f>
        <v>0.8893939393939394</v>
      </c>
      <c r="I199" s="274">
        <f>'HORA CERTA'!I13</f>
        <v>481</v>
      </c>
      <c r="J199" s="345">
        <f>'HORA CERTA'!J13</f>
        <v>0.72878787878787876</v>
      </c>
      <c r="K199" s="274">
        <f>'HORA CERTA'!K13</f>
        <v>601</v>
      </c>
      <c r="L199" s="345">
        <f>'HORA CERTA'!L13</f>
        <v>0.91060606060606064</v>
      </c>
      <c r="M199" s="274">
        <f>'HORA CERTA'!O13</f>
        <v>660</v>
      </c>
      <c r="N199" s="345">
        <f>'HORA CERTA'!P13</f>
        <v>1</v>
      </c>
      <c r="O199" s="274">
        <f>'HORA CERTA'!Q13</f>
        <v>691</v>
      </c>
      <c r="P199" s="345">
        <f>'HORA CERTA'!R13</f>
        <v>1.0469696969696969</v>
      </c>
      <c r="Q199" s="274">
        <f>'HORA CERTA'!S13</f>
        <v>743</v>
      </c>
      <c r="R199" s="345">
        <f>'HORA CERTA'!T13</f>
        <v>1.1257575757575757</v>
      </c>
      <c r="S199" s="274">
        <f>'HORA CERTA'!W13</f>
        <v>583</v>
      </c>
      <c r="T199" s="70">
        <f t="shared" si="305"/>
        <v>0.8833333333333333</v>
      </c>
      <c r="U199" s="890">
        <f>'HORA CERTA'!Y13</f>
        <v>695</v>
      </c>
      <c r="V199" s="70">
        <f t="shared" si="306"/>
        <v>1.053030303030303</v>
      </c>
      <c r="W199" s="890">
        <f>'HORA CERTA'!AA13</f>
        <v>295</v>
      </c>
      <c r="X199" s="70">
        <f t="shared" si="307"/>
        <v>0.44696969696969696</v>
      </c>
      <c r="Y199" s="1049"/>
      <c r="Z199" s="1049"/>
      <c r="AA199" s="155">
        <f>SUM(G199,I199,K199,M199,O199,Q199)</f>
        <v>3763</v>
      </c>
    </row>
    <row r="200" spans="1:27" outlineLevel="2" x14ac:dyDescent="0.25">
      <c r="A200" s="1252" t="str">
        <f>'HORA CERTA'!A14</f>
        <v>Ortopedista (consulta)</v>
      </c>
      <c r="B200" s="374">
        <f>'HORA CERTA'!B14</f>
        <v>792</v>
      </c>
      <c r="C200" s="374">
        <f>'HORA CERTA'!C14</f>
        <v>603</v>
      </c>
      <c r="D200" s="374">
        <f>'HORA CERTA'!D14</f>
        <v>0.76136363636363635</v>
      </c>
      <c r="E200" s="374">
        <f>'HORA CERTA'!E14</f>
        <v>568</v>
      </c>
      <c r="F200" s="374">
        <f>'HORA CERTA'!F14</f>
        <v>0.71717171717171713</v>
      </c>
      <c r="G200" s="995">
        <f>'HORA CERTA'!G14</f>
        <v>765</v>
      </c>
      <c r="H200" s="345">
        <f>'HORA CERTA'!H14</f>
        <v>0.96590909090909094</v>
      </c>
      <c r="I200" s="274">
        <f>'HORA CERTA'!I14</f>
        <v>547</v>
      </c>
      <c r="J200" s="345">
        <f>'HORA CERTA'!J14</f>
        <v>0.69065656565656564</v>
      </c>
      <c r="K200" s="274">
        <f>'HORA CERTA'!K14</f>
        <v>737</v>
      </c>
      <c r="L200" s="345">
        <f>'HORA CERTA'!L14</f>
        <v>0.93055555555555558</v>
      </c>
      <c r="M200" s="274">
        <f>'HORA CERTA'!O14</f>
        <v>794</v>
      </c>
      <c r="N200" s="345">
        <f>'HORA CERTA'!P14</f>
        <v>1.0025252525252526</v>
      </c>
      <c r="O200" s="274">
        <f>'HORA CERTA'!Q14</f>
        <v>821</v>
      </c>
      <c r="P200" s="345">
        <f>'HORA CERTA'!R14</f>
        <v>1.0366161616161615</v>
      </c>
      <c r="Q200" s="274">
        <f>'HORA CERTA'!S14</f>
        <v>837</v>
      </c>
      <c r="R200" s="345">
        <f>'HORA CERTA'!T14</f>
        <v>1.0568181818181819</v>
      </c>
      <c r="S200" s="274">
        <f>'HORA CERTA'!W14</f>
        <v>762</v>
      </c>
      <c r="T200" s="70">
        <f t="shared" si="305"/>
        <v>0.96212121212121215</v>
      </c>
      <c r="U200" s="890">
        <f>'HORA CERTA'!Y14</f>
        <v>594</v>
      </c>
      <c r="V200" s="70">
        <f t="shared" si="306"/>
        <v>0.75</v>
      </c>
      <c r="W200" s="890">
        <f>'HORA CERTA'!AA14</f>
        <v>706</v>
      </c>
      <c r="X200" s="70">
        <f t="shared" si="307"/>
        <v>0.89141414141414144</v>
      </c>
      <c r="Y200" s="1049"/>
      <c r="Z200" s="1049"/>
      <c r="AA200" s="155">
        <f>SUM(G200,I200,K200,M200,O200,Q200)</f>
        <v>4501</v>
      </c>
    </row>
    <row r="201" spans="1:27" outlineLevel="2" x14ac:dyDescent="0.25">
      <c r="A201" s="1252" t="str">
        <f>'HORA CERTA'!A15</f>
        <v>Reumatologuista (consulta)</v>
      </c>
      <c r="B201" s="374">
        <f>'HORA CERTA'!B15</f>
        <v>264</v>
      </c>
      <c r="C201" s="374">
        <f>'HORA CERTA'!C15</f>
        <v>0</v>
      </c>
      <c r="D201" s="374">
        <f>'HORA CERTA'!D15</f>
        <v>0</v>
      </c>
      <c r="E201" s="374">
        <f>'HORA CERTA'!E15</f>
        <v>0</v>
      </c>
      <c r="F201" s="374">
        <f>'HORA CERTA'!F15</f>
        <v>0</v>
      </c>
      <c r="G201" s="995">
        <f>'HORA CERTA'!G15</f>
        <v>0</v>
      </c>
      <c r="H201" s="345">
        <f>'HORA CERTA'!H15</f>
        <v>0</v>
      </c>
      <c r="I201" s="274">
        <f>'HORA CERTA'!I15</f>
        <v>50</v>
      </c>
      <c r="J201" s="345">
        <f>'HORA CERTA'!J15</f>
        <v>0.18939393939393939</v>
      </c>
      <c r="K201" s="274">
        <f>'HORA CERTA'!K15</f>
        <v>133</v>
      </c>
      <c r="L201" s="345">
        <f>'HORA CERTA'!L15</f>
        <v>0.50378787878787878</v>
      </c>
      <c r="M201" s="274">
        <f>'HORA CERTA'!O15</f>
        <v>120</v>
      </c>
      <c r="N201" s="345">
        <f>'HORA CERTA'!P15</f>
        <v>0.45454545454545453</v>
      </c>
      <c r="O201" s="274">
        <f>'HORA CERTA'!Q15</f>
        <v>110</v>
      </c>
      <c r="P201" s="345">
        <f>'HORA CERTA'!R15</f>
        <v>0.41666666666666669</v>
      </c>
      <c r="Q201" s="274">
        <f>'HORA CERTA'!S15</f>
        <v>144</v>
      </c>
      <c r="R201" s="345">
        <f>'HORA CERTA'!T15</f>
        <v>0.54545454545454541</v>
      </c>
      <c r="S201" s="274">
        <f>'HORA CERTA'!W15</f>
        <v>113</v>
      </c>
      <c r="T201" s="70">
        <f t="shared" si="305"/>
        <v>0.42803030303030304</v>
      </c>
      <c r="U201" s="890">
        <f>'HORA CERTA'!Y15</f>
        <v>133</v>
      </c>
      <c r="V201" s="70">
        <f t="shared" si="306"/>
        <v>0.50378787878787878</v>
      </c>
      <c r="W201" s="890">
        <f>'HORA CERTA'!AA15</f>
        <v>104</v>
      </c>
      <c r="X201" s="70">
        <f t="shared" si="307"/>
        <v>0.39393939393939392</v>
      </c>
      <c r="Y201" s="1049"/>
      <c r="Z201" s="1049"/>
      <c r="AA201" s="155">
        <f>SUM(G201,I201,K201,M201,O201,Q201)</f>
        <v>557</v>
      </c>
    </row>
    <row r="202" spans="1:27" ht="15.75" outlineLevel="2" thickBot="1" x14ac:dyDescent="0.3">
      <c r="A202" s="1252" t="str">
        <f>'HORA CERTA'!A16</f>
        <v>Urologista (consulta)</v>
      </c>
      <c r="B202" s="374">
        <f>'HORA CERTA'!B16</f>
        <v>396</v>
      </c>
      <c r="C202" s="374">
        <f>'HORA CERTA'!C16</f>
        <v>536</v>
      </c>
      <c r="D202" s="374">
        <f>'HORA CERTA'!D16</f>
        <v>1.3535353535353536</v>
      </c>
      <c r="E202" s="374">
        <f>'HORA CERTA'!E16</f>
        <v>443</v>
      </c>
      <c r="F202" s="374">
        <f>'HORA CERTA'!F16</f>
        <v>1.1186868686868687</v>
      </c>
      <c r="G202" s="995">
        <f>'HORA CERTA'!G16</f>
        <v>448</v>
      </c>
      <c r="H202" s="345">
        <f>'HORA CERTA'!H16</f>
        <v>1.1313131313131313</v>
      </c>
      <c r="I202" s="274">
        <f>'HORA CERTA'!I16</f>
        <v>423</v>
      </c>
      <c r="J202" s="345">
        <f>'HORA CERTA'!J16</f>
        <v>1.0681818181818181</v>
      </c>
      <c r="K202" s="274">
        <f>'HORA CERTA'!K16</f>
        <v>587</v>
      </c>
      <c r="L202" s="345">
        <f>'HORA CERTA'!L16</f>
        <v>1.4823232323232323</v>
      </c>
      <c r="M202" s="274">
        <f>'HORA CERTA'!O16</f>
        <v>499</v>
      </c>
      <c r="N202" s="345">
        <f>'HORA CERTA'!P16</f>
        <v>1.2601010101010102</v>
      </c>
      <c r="O202" s="274">
        <f>'HORA CERTA'!Q16</f>
        <v>276</v>
      </c>
      <c r="P202" s="345">
        <f>'HORA CERTA'!R16</f>
        <v>0.69696969696969702</v>
      </c>
      <c r="Q202" s="274">
        <f>'HORA CERTA'!S16</f>
        <v>584</v>
      </c>
      <c r="R202" s="345">
        <f>'HORA CERTA'!T16</f>
        <v>1.4747474747474747</v>
      </c>
      <c r="S202" s="274">
        <f>'HORA CERTA'!W16</f>
        <v>463</v>
      </c>
      <c r="T202" s="70">
        <f t="shared" si="305"/>
        <v>1.1691919191919191</v>
      </c>
      <c r="U202" s="890">
        <f>'HORA CERTA'!Y16</f>
        <v>494</v>
      </c>
      <c r="V202" s="70">
        <f t="shared" si="306"/>
        <v>1.2474747474747474</v>
      </c>
      <c r="W202" s="890">
        <f>'HORA CERTA'!AA16</f>
        <v>424</v>
      </c>
      <c r="X202" s="70">
        <f t="shared" si="307"/>
        <v>1.0707070707070707</v>
      </c>
      <c r="Y202" s="1387"/>
      <c r="Z202" s="1387"/>
      <c r="AA202" s="161">
        <f>SUM(G202,I202,K202,M202,O202,Q202)</f>
        <v>2817</v>
      </c>
    </row>
    <row r="203" spans="1:27" ht="15.75" outlineLevel="2" thickBot="1" x14ac:dyDescent="0.3">
      <c r="A203" s="1252" t="str">
        <f>'HORA CERTA'!A17</f>
        <v>Dermatologista (consulta)</v>
      </c>
      <c r="B203" s="374">
        <f>'HORA CERTA'!B17</f>
        <v>396</v>
      </c>
      <c r="C203" s="374">
        <f>'HORA CERTA'!C17</f>
        <v>239</v>
      </c>
      <c r="D203" s="374">
        <f>'HORA CERTA'!D17</f>
        <v>0.60353535353535348</v>
      </c>
      <c r="E203" s="374">
        <f>'HORA CERTA'!E17</f>
        <v>429</v>
      </c>
      <c r="F203" s="374">
        <f>'HORA CERTA'!F17</f>
        <v>1.0833333333333333</v>
      </c>
      <c r="G203" s="995">
        <f>'HORA CERTA'!G17</f>
        <v>403</v>
      </c>
      <c r="H203" s="345">
        <f>'HORA CERTA'!H17</f>
        <v>1.0176767676767677</v>
      </c>
      <c r="I203" s="274">
        <f>'HORA CERTA'!I17</f>
        <v>374</v>
      </c>
      <c r="J203" s="345">
        <f>'HORA CERTA'!J17</f>
        <v>0.94444444444444442</v>
      </c>
      <c r="K203" s="274">
        <f>'HORA CERTA'!K17</f>
        <v>499</v>
      </c>
      <c r="L203" s="345">
        <f>'HORA CERTA'!L17</f>
        <v>1.2601010101010102</v>
      </c>
      <c r="M203" s="274">
        <f>'HORA CERTA'!O17</f>
        <v>360</v>
      </c>
      <c r="N203" s="345">
        <f>'HORA CERTA'!P17</f>
        <v>0.90909090909090906</v>
      </c>
      <c r="O203" s="274">
        <f>'HORA CERTA'!Q17</f>
        <v>529</v>
      </c>
      <c r="P203" s="345">
        <f>'HORA CERTA'!R17</f>
        <v>1.3358585858585859</v>
      </c>
      <c r="Q203" s="274">
        <f>'HORA CERTA'!S17</f>
        <v>540</v>
      </c>
      <c r="R203" s="345">
        <f>'HORA CERTA'!T17</f>
        <v>1.3636363636363635</v>
      </c>
      <c r="S203" s="274">
        <f>'HORA CERTA'!W17</f>
        <v>457</v>
      </c>
      <c r="T203" s="70">
        <f t="shared" si="305"/>
        <v>1.154040404040404</v>
      </c>
      <c r="U203" s="890">
        <f>'HORA CERTA'!Y17</f>
        <v>518</v>
      </c>
      <c r="V203" s="70">
        <f t="shared" si="306"/>
        <v>1.3080808080808082</v>
      </c>
      <c r="W203" s="890">
        <f>'HORA CERTA'!AA17</f>
        <v>507</v>
      </c>
      <c r="X203" s="70">
        <f t="shared" si="307"/>
        <v>1.2803030303030303</v>
      </c>
      <c r="Y203" s="1387"/>
      <c r="Z203" s="1387"/>
      <c r="AA203" s="161">
        <f>SUM(G203,I203,K203,M203,O203,Q203)</f>
        <v>2705</v>
      </c>
    </row>
    <row r="204" spans="1:27" ht="15.75" outlineLevel="2" thickBot="1" x14ac:dyDescent="0.3">
      <c r="A204" s="1252" t="str">
        <f>'HORA CERTA'!A18</f>
        <v>Gastroenterologista (consulta)</v>
      </c>
      <c r="B204" s="374">
        <f>'HORA CERTA'!B18</f>
        <v>132</v>
      </c>
      <c r="C204" s="374">
        <f>'HORA CERTA'!C18</f>
        <v>0</v>
      </c>
      <c r="D204" s="374">
        <f>'HORA CERTA'!D18</f>
        <v>0</v>
      </c>
      <c r="E204" s="374">
        <f>'HORA CERTA'!E18</f>
        <v>145</v>
      </c>
      <c r="F204" s="374">
        <f>'HORA CERTA'!F18</f>
        <v>1.0984848484848484</v>
      </c>
      <c r="G204" s="931">
        <f>'HORA CERTA'!G18</f>
        <v>151</v>
      </c>
      <c r="H204" s="345">
        <f>'HORA CERTA'!H18</f>
        <v>1.143939393939394</v>
      </c>
      <c r="I204" s="274">
        <f>'HORA CERTA'!I18</f>
        <v>131</v>
      </c>
      <c r="J204" s="345">
        <f>'HORA CERTA'!J18</f>
        <v>0.99242424242424243</v>
      </c>
      <c r="K204" s="274">
        <f>'HORA CERTA'!K18</f>
        <v>172</v>
      </c>
      <c r="L204" s="345">
        <f>'HORA CERTA'!L18</f>
        <v>1.303030303030303</v>
      </c>
      <c r="M204" s="274">
        <f>'HORA CERTA'!O18</f>
        <v>115</v>
      </c>
      <c r="N204" s="345">
        <f>'HORA CERTA'!P18</f>
        <v>0.87121212121212122</v>
      </c>
      <c r="O204" s="274">
        <f>'HORA CERTA'!Q18</f>
        <v>147</v>
      </c>
      <c r="P204" s="345">
        <f>'HORA CERTA'!R18</f>
        <v>1.1136363636363635</v>
      </c>
      <c r="Q204" s="274">
        <f>'HORA CERTA'!S18</f>
        <v>169</v>
      </c>
      <c r="R204" s="345">
        <f>'HORA CERTA'!T18</f>
        <v>1.2803030303030303</v>
      </c>
      <c r="S204" s="274">
        <f>'HORA CERTA'!W18</f>
        <v>132</v>
      </c>
      <c r="T204" s="70">
        <f t="shared" si="305"/>
        <v>1</v>
      </c>
      <c r="U204" s="890">
        <f>'HORA CERTA'!Y18</f>
        <v>112</v>
      </c>
      <c r="V204" s="70">
        <f t="shared" si="306"/>
        <v>0.84848484848484851</v>
      </c>
      <c r="W204" s="890">
        <f>'HORA CERTA'!AA18</f>
        <v>105</v>
      </c>
      <c r="X204" s="70">
        <f t="shared" si="307"/>
        <v>0.79545454545454541</v>
      </c>
      <c r="Y204" s="1387"/>
      <c r="Z204" s="1387"/>
      <c r="AA204" s="161">
        <f>SUM(G204,I204,K204,M204,O204,Q204)</f>
        <v>885</v>
      </c>
    </row>
    <row r="205" spans="1:27" ht="15.75" outlineLevel="2" thickBot="1" x14ac:dyDescent="0.3">
      <c r="A205" s="1254" t="str">
        <f>'HORA CERTA'!A19</f>
        <v>Proctologia (consulta)</v>
      </c>
      <c r="B205" s="998">
        <f>'HORA CERTA'!B19</f>
        <v>84</v>
      </c>
      <c r="C205" s="998">
        <f>'HORA CERTA'!C19</f>
        <v>0</v>
      </c>
      <c r="D205" s="998">
        <f>'HORA CERTA'!D19</f>
        <v>0</v>
      </c>
      <c r="E205" s="998">
        <f>'HORA CERTA'!E19</f>
        <v>0</v>
      </c>
      <c r="F205" s="998">
        <f>'HORA CERTA'!F19</f>
        <v>0</v>
      </c>
      <c r="G205" s="931">
        <f>'HORA CERTA'!G19</f>
        <v>53</v>
      </c>
      <c r="H205" s="997">
        <f>'HORA CERTA'!H19</f>
        <v>0.63095238095238093</v>
      </c>
      <c r="I205" s="995">
        <f>'HORA CERTA'!I19</f>
        <v>85</v>
      </c>
      <c r="J205" s="997">
        <f>'HORA CERTA'!J19</f>
        <v>1.0119047619047619</v>
      </c>
      <c r="K205" s="995">
        <f>'HORA CERTA'!K19</f>
        <v>0</v>
      </c>
      <c r="L205" s="997">
        <f>'HORA CERTA'!L19</f>
        <v>0</v>
      </c>
      <c r="M205" s="995">
        <f>'HORA CERTA'!O19</f>
        <v>0</v>
      </c>
      <c r="N205" s="997">
        <f>'HORA CERTA'!P19</f>
        <v>0</v>
      </c>
      <c r="O205" s="995">
        <f>'HORA CERTA'!Q19</f>
        <v>0</v>
      </c>
      <c r="P205" s="997">
        <f>'HORA CERTA'!R19</f>
        <v>0</v>
      </c>
      <c r="Q205" s="995">
        <f>'HORA CERTA'!S19</f>
        <v>0</v>
      </c>
      <c r="R205" s="997">
        <f>'HORA CERTA'!T19</f>
        <v>0</v>
      </c>
      <c r="S205" s="995">
        <f>'HORA CERTA'!W19</f>
        <v>0</v>
      </c>
      <c r="T205" s="70">
        <f t="shared" si="305"/>
        <v>0</v>
      </c>
      <c r="U205" s="890">
        <f>'HORA CERTA'!Y19</f>
        <v>0</v>
      </c>
      <c r="V205" s="70">
        <f t="shared" si="306"/>
        <v>0</v>
      </c>
      <c r="W205" s="890">
        <f>'HORA CERTA'!AA19</f>
        <v>0</v>
      </c>
      <c r="X205" s="70">
        <f t="shared" si="307"/>
        <v>0</v>
      </c>
      <c r="Y205" s="1387"/>
      <c r="Z205" s="1387"/>
      <c r="AA205" s="161">
        <f>SUM(G205,I205,K205,M205,O205,Q205)</f>
        <v>138</v>
      </c>
    </row>
    <row r="206" spans="1:27" ht="15.75" outlineLevel="2" thickBot="1" x14ac:dyDescent="0.3">
      <c r="A206" s="1240" t="str">
        <f>'HORA CERTA'!A20</f>
        <v>Pneumologista (consulta)</v>
      </c>
      <c r="B206" s="1185">
        <f>'HORA CERTA'!B20</f>
        <v>0</v>
      </c>
      <c r="C206" s="1185">
        <f>'HORA CERTA'!C20</f>
        <v>0</v>
      </c>
      <c r="D206" s="1185" t="e">
        <f>'HORA CERTA'!D20</f>
        <v>#DIV/0!</v>
      </c>
      <c r="E206" s="1185">
        <f>'HORA CERTA'!E20</f>
        <v>0</v>
      </c>
      <c r="F206" s="1185" t="e">
        <f>'HORA CERTA'!F20</f>
        <v>#DIV/0!</v>
      </c>
      <c r="G206" s="1159">
        <f>'HORA CERTA'!G20</f>
        <v>0</v>
      </c>
      <c r="H206" s="1150" t="e">
        <f>'HORA CERTA'!H20</f>
        <v>#DIV/0!</v>
      </c>
      <c r="I206" s="1159">
        <f>'HORA CERTA'!I20</f>
        <v>0</v>
      </c>
      <c r="J206" s="1150" t="e">
        <f>'HORA CERTA'!J20</f>
        <v>#DIV/0!</v>
      </c>
      <c r="K206" s="1159">
        <f>'HORA CERTA'!K20</f>
        <v>0</v>
      </c>
      <c r="L206" s="1150" t="e">
        <f>'HORA CERTA'!L20</f>
        <v>#DIV/0!</v>
      </c>
      <c r="M206" s="1159">
        <f>'HORA CERTA'!O20</f>
        <v>0</v>
      </c>
      <c r="N206" s="1150" t="e">
        <f>'HORA CERTA'!P20</f>
        <v>#DIV/0!</v>
      </c>
      <c r="O206" s="1159">
        <f>'HORA CERTA'!Q20</f>
        <v>0</v>
      </c>
      <c r="P206" s="1150" t="e">
        <f>'HORA CERTA'!R20</f>
        <v>#DIV/0!</v>
      </c>
      <c r="Q206" s="1159">
        <f>'HORA CERTA'!S20</f>
        <v>0</v>
      </c>
      <c r="R206" s="1150" t="e">
        <f>'HORA CERTA'!T20</f>
        <v>#DIV/0!</v>
      </c>
      <c r="S206" s="1159">
        <f>'HORA CERTA'!W20</f>
        <v>0</v>
      </c>
      <c r="T206" s="1052" t="e">
        <f t="shared" si="305"/>
        <v>#DIV/0!</v>
      </c>
      <c r="U206" s="890">
        <f>'HORA CERTA'!Y20</f>
        <v>0</v>
      </c>
      <c r="V206" s="1052" t="e">
        <f t="shared" si="306"/>
        <v>#DIV/0!</v>
      </c>
      <c r="W206" s="890">
        <f>'HORA CERTA'!AA20</f>
        <v>0</v>
      </c>
      <c r="X206" s="1052" t="e">
        <f t="shared" si="307"/>
        <v>#DIV/0!</v>
      </c>
      <c r="Y206" s="1387"/>
      <c r="Z206" s="1387"/>
      <c r="AA206" s="1159">
        <f>SUM(G206,I206,K206,M206,O206,Q206)</f>
        <v>0</v>
      </c>
    </row>
    <row r="207" spans="1:27" ht="15.75" outlineLevel="2" thickBot="1" x14ac:dyDescent="0.3">
      <c r="A207" s="1270" t="str">
        <f>'HORA CERTA'!A21</f>
        <v>SOMA CONSULTAS</v>
      </c>
      <c r="B207" s="1155">
        <f>'HORA CERTA'!B21</f>
        <v>4726</v>
      </c>
      <c r="C207" s="1155">
        <f>'HORA CERTA'!C21</f>
        <v>3580</v>
      </c>
      <c r="D207" s="1155">
        <f>'HORA CERTA'!D21</f>
        <v>0.75751163774862462</v>
      </c>
      <c r="E207" s="1155">
        <f>'HORA CERTA'!E21</f>
        <v>3668</v>
      </c>
      <c r="F207" s="1155">
        <f>'HORA CERTA'!F21</f>
        <v>0.77613203554803212</v>
      </c>
      <c r="G207" s="753">
        <f>'HORA CERTA'!G21</f>
        <v>4565</v>
      </c>
      <c r="H207" s="362">
        <f>'HORA CERTA'!H21</f>
        <v>0.96593313584426577</v>
      </c>
      <c r="I207" s="753">
        <f>'HORA CERTA'!I21</f>
        <v>3763</v>
      </c>
      <c r="J207" s="362">
        <f>'HORA CERTA'!J21</f>
        <v>0.79623360135421073</v>
      </c>
      <c r="K207" s="753">
        <f>'HORA CERTA'!K21</f>
        <v>4521</v>
      </c>
      <c r="L207" s="362">
        <f>'HORA CERTA'!L21</f>
        <v>0.95662293694456202</v>
      </c>
      <c r="M207" s="753">
        <f>'HORA CERTA'!O21</f>
        <v>4741</v>
      </c>
      <c r="N207" s="362">
        <f>'HORA CERTA'!P21</f>
        <v>1.0031739314430808</v>
      </c>
      <c r="O207" s="753">
        <f>'HORA CERTA'!Q21</f>
        <v>4452</v>
      </c>
      <c r="P207" s="362">
        <f>'HORA CERTA'!R21</f>
        <v>0.94202285230639016</v>
      </c>
      <c r="Q207" s="753">
        <f>'HORA CERTA'!S21</f>
        <v>5428</v>
      </c>
      <c r="R207" s="362">
        <f>'HORA CERTA'!T21</f>
        <v>1.1485399915361829</v>
      </c>
      <c r="S207" s="753">
        <f>'HORA CERTA'!W21</f>
        <v>4250</v>
      </c>
      <c r="T207" s="362">
        <f>'HORA CERTA'!X21</f>
        <v>0.89928057553956831</v>
      </c>
      <c r="U207" s="753">
        <f>'HORA CERTA'!Y21</f>
        <v>4511</v>
      </c>
      <c r="V207" s="362">
        <f>'HORA CERTA'!Z21</f>
        <v>0.95450698264917477</v>
      </c>
      <c r="W207" s="753">
        <f>'HORA CERTA'!AA21</f>
        <v>4056</v>
      </c>
      <c r="X207" s="362">
        <f>'HORA CERTA'!AB21</f>
        <v>0.85823106220905632</v>
      </c>
      <c r="Y207" s="1487"/>
      <c r="Z207" s="1487"/>
      <c r="AA207" s="1226">
        <f>SUM(G207,I207,K207,M207,O207,Q207)</f>
        <v>27470</v>
      </c>
    </row>
    <row r="208" spans="1:27" outlineLevel="2" x14ac:dyDescent="0.25">
      <c r="A208" s="1255" t="str">
        <f>'HORA CERTA'!A22</f>
        <v>Cirurgia Vascular (procedimentos)</v>
      </c>
      <c r="B208" s="715">
        <f>'HORA CERTA'!B22</f>
        <v>20</v>
      </c>
      <c r="C208" s="715">
        <f>'HORA CERTA'!C22</f>
        <v>16</v>
      </c>
      <c r="D208" s="715">
        <f>'HORA CERTA'!D22</f>
        <v>0.8</v>
      </c>
      <c r="E208" s="715">
        <f>'HORA CERTA'!E22</f>
        <v>12</v>
      </c>
      <c r="F208" s="715">
        <f>'HORA CERTA'!F22</f>
        <v>0.6</v>
      </c>
      <c r="G208" s="1186">
        <f>'HORA CERTA'!G22</f>
        <v>8</v>
      </c>
      <c r="H208" s="1069">
        <f>'HORA CERTA'!H22</f>
        <v>0.4</v>
      </c>
      <c r="I208" s="1186">
        <f>'HORA CERTA'!I22</f>
        <v>18</v>
      </c>
      <c r="J208" s="1069">
        <f>'HORA CERTA'!J22</f>
        <v>0.9</v>
      </c>
      <c r="K208" s="1186">
        <f>'HORA CERTA'!K22</f>
        <v>6</v>
      </c>
      <c r="L208" s="1069">
        <f>'HORA CERTA'!L22</f>
        <v>0.3</v>
      </c>
      <c r="M208" s="1186">
        <f>'HORA CERTA'!O22</f>
        <v>9</v>
      </c>
      <c r="N208" s="1069">
        <f>'HORA CERTA'!P22</f>
        <v>0.45</v>
      </c>
      <c r="O208" s="1186">
        <f>'HORA CERTA'!Q22</f>
        <v>16</v>
      </c>
      <c r="P208" s="1069">
        <f>'HORA CERTA'!R22</f>
        <v>0.8</v>
      </c>
      <c r="Q208" s="1186">
        <f>'HORA CERTA'!S22</f>
        <v>6</v>
      </c>
      <c r="R208" s="1069">
        <f>'HORA CERTA'!T22</f>
        <v>0.3</v>
      </c>
      <c r="S208" s="1186">
        <f>'HORA CERTA'!W22</f>
        <v>10</v>
      </c>
      <c r="T208" s="1069">
        <f>'HORA CERTA'!X22</f>
        <v>0.5</v>
      </c>
      <c r="U208" s="1186">
        <f>'HORA CERTA'!Y22</f>
        <v>12</v>
      </c>
      <c r="V208" s="1069">
        <f>'HORA CERTA'!Z22</f>
        <v>0.6</v>
      </c>
      <c r="W208" s="1186">
        <f>'HORA CERTA'!AA22</f>
        <v>0</v>
      </c>
      <c r="X208" s="1069">
        <f>'HORA CERTA'!AB22</f>
        <v>0</v>
      </c>
      <c r="Y208" s="949"/>
      <c r="Z208" s="949"/>
      <c r="AA208" s="1191">
        <f>SUM(G208,I208,K208,M208,O208,Q208)</f>
        <v>63</v>
      </c>
    </row>
    <row r="209" spans="1:27" outlineLevel="2" x14ac:dyDescent="0.25">
      <c r="A209" s="1256" t="str">
        <f>'HORA CERTA'!A23</f>
        <v>Cirurgia Geral (procedimentos)</v>
      </c>
      <c r="B209" s="996">
        <f>'HORA CERTA'!B23</f>
        <v>10</v>
      </c>
      <c r="C209" s="996">
        <f>'HORA CERTA'!C23</f>
        <v>0</v>
      </c>
      <c r="D209" s="996">
        <f>'HORA CERTA'!D23</f>
        <v>0</v>
      </c>
      <c r="E209" s="996">
        <f>'HORA CERTA'!E23</f>
        <v>0</v>
      </c>
      <c r="F209" s="996">
        <f>'HORA CERTA'!F23</f>
        <v>0</v>
      </c>
      <c r="G209" s="1000">
        <f>'HORA CERTA'!G23</f>
        <v>9</v>
      </c>
      <c r="H209" s="997">
        <f>'HORA CERTA'!H23</f>
        <v>0.9</v>
      </c>
      <c r="I209" s="1000">
        <f>'HORA CERTA'!I23</f>
        <v>15</v>
      </c>
      <c r="J209" s="997">
        <f>'HORA CERTA'!J23</f>
        <v>1.5</v>
      </c>
      <c r="K209" s="1000">
        <f>'HORA CERTA'!K23</f>
        <v>12</v>
      </c>
      <c r="L209" s="997">
        <f>'HORA CERTA'!L23</f>
        <v>1.2</v>
      </c>
      <c r="M209" s="1000">
        <f>'HORA CERTA'!O23</f>
        <v>10</v>
      </c>
      <c r="N209" s="997">
        <f>'HORA CERTA'!P23</f>
        <v>1</v>
      </c>
      <c r="O209" s="1000">
        <f>'HORA CERTA'!Q23</f>
        <v>14</v>
      </c>
      <c r="P209" s="997">
        <f>'HORA CERTA'!R23</f>
        <v>1.4</v>
      </c>
      <c r="Q209" s="1000">
        <f>'HORA CERTA'!S23</f>
        <v>14</v>
      </c>
      <c r="R209" s="997">
        <f>'HORA CERTA'!T23</f>
        <v>1.4</v>
      </c>
      <c r="S209" s="1000">
        <f>'HORA CERTA'!W23</f>
        <v>4</v>
      </c>
      <c r="T209" s="997">
        <f>'HORA CERTA'!X23</f>
        <v>0.4</v>
      </c>
      <c r="U209" s="1000">
        <f>'HORA CERTA'!Y23</f>
        <v>10</v>
      </c>
      <c r="V209" s="997">
        <f>'HORA CERTA'!Z23</f>
        <v>1</v>
      </c>
      <c r="W209" s="1000">
        <f>'HORA CERTA'!AA23</f>
        <v>0</v>
      </c>
      <c r="X209" s="997">
        <f>'HORA CERTA'!AB23</f>
        <v>0</v>
      </c>
      <c r="Y209" s="949"/>
      <c r="Z209" s="949"/>
      <c r="AA209" s="1191">
        <f>SUM(G209,I209,K209,M209,O209,Q209)</f>
        <v>74</v>
      </c>
    </row>
    <row r="210" spans="1:27" outlineLevel="2" x14ac:dyDescent="0.25">
      <c r="A210" s="1256" t="str">
        <f>'HORA CERTA'!A24</f>
        <v>Cirurgia Geral Infantil (procedimentos)</v>
      </c>
      <c r="B210" s="996">
        <f>'HORA CERTA'!B24</f>
        <v>16</v>
      </c>
      <c r="C210" s="996">
        <f>'HORA CERTA'!C24</f>
        <v>7</v>
      </c>
      <c r="D210" s="996">
        <f>'HORA CERTA'!D24</f>
        <v>0.4375</v>
      </c>
      <c r="E210" s="996">
        <f>'HORA CERTA'!E24</f>
        <v>5</v>
      </c>
      <c r="F210" s="996">
        <f>'HORA CERTA'!F24</f>
        <v>0.3125</v>
      </c>
      <c r="G210" s="1000">
        <f>'HORA CERTA'!G24</f>
        <v>14</v>
      </c>
      <c r="H210" s="997">
        <f>'HORA CERTA'!H24</f>
        <v>0.875</v>
      </c>
      <c r="I210" s="1000">
        <f>'HORA CERTA'!I24</f>
        <v>13</v>
      </c>
      <c r="J210" s="997">
        <f>'HORA CERTA'!J24</f>
        <v>0.8125</v>
      </c>
      <c r="K210" s="1000">
        <f>'HORA CERTA'!K24</f>
        <v>11</v>
      </c>
      <c r="L210" s="997">
        <f>'HORA CERTA'!L24</f>
        <v>0.6875</v>
      </c>
      <c r="M210" s="1000">
        <f>'HORA CERTA'!O24</f>
        <v>15</v>
      </c>
      <c r="N210" s="997">
        <f>'HORA CERTA'!P24</f>
        <v>0.9375</v>
      </c>
      <c r="O210" s="1000">
        <f>'HORA CERTA'!Q24</f>
        <v>22</v>
      </c>
      <c r="P210" s="997">
        <f>'HORA CERTA'!R24</f>
        <v>1.375</v>
      </c>
      <c r="Q210" s="1000">
        <f>'HORA CERTA'!S24</f>
        <v>14</v>
      </c>
      <c r="R210" s="997">
        <f>'HORA CERTA'!T24</f>
        <v>0.875</v>
      </c>
      <c r="S210" s="1000">
        <f>'HORA CERTA'!W24</f>
        <v>22</v>
      </c>
      <c r="T210" s="997">
        <f>'HORA CERTA'!X24</f>
        <v>1.375</v>
      </c>
      <c r="U210" s="1000">
        <f>'HORA CERTA'!Y24</f>
        <v>22</v>
      </c>
      <c r="V210" s="997">
        <f>'HORA CERTA'!Z24</f>
        <v>1.375</v>
      </c>
      <c r="W210" s="1000">
        <f>'HORA CERTA'!AA24</f>
        <v>0</v>
      </c>
      <c r="X210" s="997">
        <f>'HORA CERTA'!AB24</f>
        <v>0</v>
      </c>
      <c r="Y210" s="949"/>
      <c r="Z210" s="949"/>
      <c r="AA210" s="1191">
        <f>SUM(G210,I210,K210,M210,O210,Q210)</f>
        <v>89</v>
      </c>
    </row>
    <row r="211" spans="1:27" outlineLevel="2" x14ac:dyDescent="0.25">
      <c r="A211" s="1257" t="str">
        <f>'HORA CERTA'!A25</f>
        <v>Cirurgia Dermatologica (procedimentos)</v>
      </c>
      <c r="B211" s="998">
        <f>'HORA CERTA'!B25</f>
        <v>0</v>
      </c>
      <c r="C211" s="998">
        <f>'HORA CERTA'!C25</f>
        <v>0</v>
      </c>
      <c r="D211" s="998" t="e">
        <f>'HORA CERTA'!D25</f>
        <v>#DIV/0!</v>
      </c>
      <c r="E211" s="998">
        <f>'HORA CERTA'!E25</f>
        <v>52</v>
      </c>
      <c r="F211" s="998" t="e">
        <f>'HORA CERTA'!F25</f>
        <v>#DIV/0!</v>
      </c>
      <c r="G211" s="1001">
        <f>'HORA CERTA'!G25</f>
        <v>34</v>
      </c>
      <c r="H211" s="997" t="e">
        <f>'HORA CERTA'!H25</f>
        <v>#DIV/0!</v>
      </c>
      <c r="I211" s="1000">
        <f>'HORA CERTA'!I25</f>
        <v>31</v>
      </c>
      <c r="J211" s="997" t="e">
        <f>'HORA CERTA'!J25</f>
        <v>#DIV/0!</v>
      </c>
      <c r="K211" s="1000">
        <f>'HORA CERTA'!K25</f>
        <v>64</v>
      </c>
      <c r="L211" s="997" t="e">
        <f>'HORA CERTA'!L25</f>
        <v>#DIV/0!</v>
      </c>
      <c r="M211" s="1000">
        <f>'HORA CERTA'!O25</f>
        <v>42</v>
      </c>
      <c r="N211" s="997" t="e">
        <f>'HORA CERTA'!P25</f>
        <v>#DIV/0!</v>
      </c>
      <c r="O211" s="1000">
        <f>'HORA CERTA'!Q25</f>
        <v>65</v>
      </c>
      <c r="P211" s="997" t="e">
        <f>'HORA CERTA'!R25</f>
        <v>#DIV/0!</v>
      </c>
      <c r="Q211" s="1000">
        <f>'HORA CERTA'!S25</f>
        <v>82</v>
      </c>
      <c r="R211" s="997" t="e">
        <f>'HORA CERTA'!T25</f>
        <v>#DIV/0!</v>
      </c>
      <c r="S211" s="1000">
        <f>'HORA CERTA'!W25</f>
        <v>134</v>
      </c>
      <c r="T211" s="997" t="e">
        <f>'HORA CERTA'!X25</f>
        <v>#DIV/0!</v>
      </c>
      <c r="U211" s="1000">
        <f>'HORA CERTA'!Y25</f>
        <v>60</v>
      </c>
      <c r="V211" s="997" t="e">
        <f>'HORA CERTA'!Z25</f>
        <v>#DIV/0!</v>
      </c>
      <c r="W211" s="1000">
        <f>'HORA CERTA'!AA25</f>
        <v>0</v>
      </c>
      <c r="X211" s="997" t="e">
        <f>'HORA CERTA'!AB25</f>
        <v>#DIV/0!</v>
      </c>
      <c r="Y211" s="949"/>
      <c r="Z211" s="949"/>
      <c r="AA211" s="1191">
        <f>SUM(G211,I211,K211,M211,O211,Q211)</f>
        <v>318</v>
      </c>
    </row>
    <row r="212" spans="1:27" outlineLevel="2" x14ac:dyDescent="0.25">
      <c r="A212" s="1257" t="str">
        <f>'HORA CERTA'!A26</f>
        <v>Cirurgia Ginecologica (procedimentos)</v>
      </c>
      <c r="B212" s="998">
        <f>'HORA CERTA'!B26</f>
        <v>16</v>
      </c>
      <c r="C212" s="998">
        <f>'HORA CERTA'!C26</f>
        <v>0</v>
      </c>
      <c r="D212" s="998">
        <f>'HORA CERTA'!D26</f>
        <v>0</v>
      </c>
      <c r="E212" s="998">
        <f>'HORA CERTA'!E26</f>
        <v>0</v>
      </c>
      <c r="F212" s="998">
        <f>'HORA CERTA'!F26</f>
        <v>0</v>
      </c>
      <c r="G212" s="1001">
        <f>'HORA CERTA'!G26</f>
        <v>0</v>
      </c>
      <c r="H212" s="997">
        <f>'HORA CERTA'!H26</f>
        <v>0</v>
      </c>
      <c r="I212" s="1000">
        <f>'HORA CERTA'!I26</f>
        <v>0</v>
      </c>
      <c r="J212" s="997">
        <f>'HORA CERTA'!J26</f>
        <v>0</v>
      </c>
      <c r="K212" s="1000">
        <f>'HORA CERTA'!K26</f>
        <v>0</v>
      </c>
      <c r="L212" s="997">
        <f>'HORA CERTA'!L26</f>
        <v>0</v>
      </c>
      <c r="M212" s="1000">
        <f>'HORA CERTA'!O26</f>
        <v>0</v>
      </c>
      <c r="N212" s="997">
        <f>'HORA CERTA'!P26</f>
        <v>0</v>
      </c>
      <c r="O212" s="1000">
        <f>'HORA CERTA'!Q26</f>
        <v>0</v>
      </c>
      <c r="P212" s="997">
        <f>'HORA CERTA'!R26</f>
        <v>0</v>
      </c>
      <c r="Q212" s="1000">
        <f>'HORA CERTA'!S26</f>
        <v>0</v>
      </c>
      <c r="R212" s="997">
        <f>'HORA CERTA'!T26</f>
        <v>0</v>
      </c>
      <c r="S212" s="1000">
        <f>'HORA CERTA'!W26</f>
        <v>0</v>
      </c>
      <c r="T212" s="997">
        <f>'HORA CERTA'!X26</f>
        <v>0</v>
      </c>
      <c r="U212" s="1000">
        <f>'HORA CERTA'!Y26</f>
        <v>0</v>
      </c>
      <c r="V212" s="997">
        <f>'HORA CERTA'!Z26</f>
        <v>0</v>
      </c>
      <c r="W212" s="1000">
        <f>'HORA CERTA'!AA26</f>
        <v>0</v>
      </c>
      <c r="X212" s="997">
        <f>'HORA CERTA'!AB26</f>
        <v>0</v>
      </c>
      <c r="Y212" s="949"/>
      <c r="Z212" s="949"/>
      <c r="AA212" s="1191">
        <f>SUM(G212,I212,K212,M212,O212,Q212)</f>
        <v>0</v>
      </c>
    </row>
    <row r="213" spans="1:27" outlineLevel="2" x14ac:dyDescent="0.25">
      <c r="A213" s="1257" t="str">
        <f>'HORA CERTA'!A27</f>
        <v>Cirurgia Ortopedica (procedimentos)</v>
      </c>
      <c r="B213" s="998">
        <f>'HORA CERTA'!B27</f>
        <v>20</v>
      </c>
      <c r="C213" s="998">
        <f>'HORA CERTA'!C27</f>
        <v>0</v>
      </c>
      <c r="D213" s="998">
        <f>'HORA CERTA'!D27</f>
        <v>0</v>
      </c>
      <c r="E213" s="998">
        <f>'HORA CERTA'!E27</f>
        <v>3</v>
      </c>
      <c r="F213" s="998">
        <f>'HORA CERTA'!F27</f>
        <v>0.15</v>
      </c>
      <c r="G213" s="1001">
        <f>'HORA CERTA'!G27</f>
        <v>4</v>
      </c>
      <c r="H213" s="997">
        <f>'HORA CERTA'!H27</f>
        <v>0.2</v>
      </c>
      <c r="I213" s="1000">
        <f>'HORA CERTA'!I27</f>
        <v>2</v>
      </c>
      <c r="J213" s="997">
        <f>'HORA CERTA'!J27</f>
        <v>0.1</v>
      </c>
      <c r="K213" s="1000">
        <f>'HORA CERTA'!K27</f>
        <v>6</v>
      </c>
      <c r="L213" s="997">
        <f>'HORA CERTA'!L27</f>
        <v>0.3</v>
      </c>
      <c r="M213" s="1000">
        <f>'HORA CERTA'!O27</f>
        <v>10</v>
      </c>
      <c r="N213" s="997">
        <f>'HORA CERTA'!P27</f>
        <v>0.5</v>
      </c>
      <c r="O213" s="1000">
        <f>'HORA CERTA'!Q27</f>
        <v>5</v>
      </c>
      <c r="P213" s="997">
        <f>'HORA CERTA'!R27</f>
        <v>0.25</v>
      </c>
      <c r="Q213" s="1000">
        <f>'HORA CERTA'!S27</f>
        <v>4</v>
      </c>
      <c r="R213" s="997">
        <f>'HORA CERTA'!T27</f>
        <v>0.2</v>
      </c>
      <c r="S213" s="1000">
        <f>'HORA CERTA'!W27</f>
        <v>9</v>
      </c>
      <c r="T213" s="997">
        <f>'HORA CERTA'!X27</f>
        <v>0.45</v>
      </c>
      <c r="U213" s="1000">
        <f>'HORA CERTA'!Y27</f>
        <v>8</v>
      </c>
      <c r="V213" s="997">
        <f>'HORA CERTA'!Z27</f>
        <v>0.4</v>
      </c>
      <c r="W213" s="1000">
        <f>'HORA CERTA'!AA27</f>
        <v>0</v>
      </c>
      <c r="X213" s="997">
        <f>'HORA CERTA'!AB27</f>
        <v>0</v>
      </c>
      <c r="Y213" s="949"/>
      <c r="Z213" s="949"/>
      <c r="AA213" s="1191">
        <f>SUM(G213,I213,K213,M213,O213,Q213)</f>
        <v>31</v>
      </c>
    </row>
    <row r="214" spans="1:27" outlineLevel="2" x14ac:dyDescent="0.25">
      <c r="A214" s="1257" t="str">
        <f>'HORA CERTA'!A28</f>
        <v>Cirurgia Proctologia (procedimentos)</v>
      </c>
      <c r="B214" s="998">
        <f>'HORA CERTA'!B28</f>
        <v>0</v>
      </c>
      <c r="C214" s="998">
        <f>'HORA CERTA'!C28</f>
        <v>0</v>
      </c>
      <c r="D214" s="998" t="e">
        <f>'HORA CERTA'!D28</f>
        <v>#DIV/0!</v>
      </c>
      <c r="E214" s="998">
        <f>'HORA CERTA'!E28</f>
        <v>0</v>
      </c>
      <c r="F214" s="998" t="e">
        <f>'HORA CERTA'!F28</f>
        <v>#DIV/0!</v>
      </c>
      <c r="G214" s="1001">
        <f>'HORA CERTA'!G28</f>
        <v>0</v>
      </c>
      <c r="H214" s="997" t="e">
        <f>'HORA CERTA'!H28</f>
        <v>#DIV/0!</v>
      </c>
      <c r="I214" s="1000">
        <f>'HORA CERTA'!I28</f>
        <v>0</v>
      </c>
      <c r="J214" s="997" t="e">
        <f>'HORA CERTA'!J28</f>
        <v>#DIV/0!</v>
      </c>
      <c r="K214" s="1000">
        <f>'HORA CERTA'!K28</f>
        <v>0</v>
      </c>
      <c r="L214" s="997" t="e">
        <f>'HORA CERTA'!L28</f>
        <v>#DIV/0!</v>
      </c>
      <c r="M214" s="1000">
        <f>'HORA CERTA'!O28</f>
        <v>0</v>
      </c>
      <c r="N214" s="997" t="e">
        <f>'HORA CERTA'!P28</f>
        <v>#DIV/0!</v>
      </c>
      <c r="O214" s="1000">
        <f>'HORA CERTA'!Q28</f>
        <v>0</v>
      </c>
      <c r="P214" s="997" t="e">
        <f>'HORA CERTA'!R28</f>
        <v>#DIV/0!</v>
      </c>
      <c r="Q214" s="1000">
        <f>'HORA CERTA'!S28</f>
        <v>0</v>
      </c>
      <c r="R214" s="997" t="e">
        <f>'HORA CERTA'!T28</f>
        <v>#DIV/0!</v>
      </c>
      <c r="S214" s="1000">
        <f>'HORA CERTA'!W28</f>
        <v>0</v>
      </c>
      <c r="T214" s="997" t="e">
        <f>'HORA CERTA'!X28</f>
        <v>#DIV/0!</v>
      </c>
      <c r="U214" s="1000">
        <f>'HORA CERTA'!Y28</f>
        <v>0</v>
      </c>
      <c r="V214" s="997" t="e">
        <f>'HORA CERTA'!Z28</f>
        <v>#DIV/0!</v>
      </c>
      <c r="W214" s="1000">
        <f>'HORA CERTA'!AA28</f>
        <v>0</v>
      </c>
      <c r="X214" s="997" t="e">
        <f>'HORA CERTA'!AB28</f>
        <v>#DIV/0!</v>
      </c>
      <c r="Y214" s="949"/>
      <c r="Z214" s="949"/>
      <c r="AA214" s="1191">
        <f>SUM(G214,I214,K214,M214,O214,Q214)</f>
        <v>0</v>
      </c>
    </row>
    <row r="215" spans="1:27" ht="15.75" outlineLevel="2" thickBot="1" x14ac:dyDescent="0.3">
      <c r="A215" s="1258" t="str">
        <f>'HORA CERTA'!A29</f>
        <v>Cirurgia Urologia (procedimentos)</v>
      </c>
      <c r="B215" s="1002">
        <f>'HORA CERTA'!B29</f>
        <v>20</v>
      </c>
      <c r="C215" s="1002">
        <f>'HORA CERTA'!C29</f>
        <v>8</v>
      </c>
      <c r="D215" s="1002">
        <f>'HORA CERTA'!D29</f>
        <v>0.4</v>
      </c>
      <c r="E215" s="1002">
        <f>'HORA CERTA'!E29</f>
        <v>10</v>
      </c>
      <c r="F215" s="1002">
        <f>'HORA CERTA'!F29</f>
        <v>0.5</v>
      </c>
      <c r="G215" s="1003">
        <f>'HORA CERTA'!G29</f>
        <v>11</v>
      </c>
      <c r="H215" s="1004">
        <f>'HORA CERTA'!H29</f>
        <v>0.55000000000000004</v>
      </c>
      <c r="I215" s="1003">
        <f>'HORA CERTA'!I29</f>
        <v>11</v>
      </c>
      <c r="J215" s="1004">
        <f>'HORA CERTA'!J29</f>
        <v>0.55000000000000004</v>
      </c>
      <c r="K215" s="1003">
        <f>'HORA CERTA'!K29</f>
        <v>20</v>
      </c>
      <c r="L215" s="1004">
        <f>'HORA CERTA'!L29</f>
        <v>1</v>
      </c>
      <c r="M215" s="1003">
        <f>'HORA CERTA'!O29</f>
        <v>25</v>
      </c>
      <c r="N215" s="1004">
        <f>'HORA CERTA'!P29</f>
        <v>1.25</v>
      </c>
      <c r="O215" s="1003">
        <f>'HORA CERTA'!Q29</f>
        <v>20</v>
      </c>
      <c r="P215" s="1004">
        <f>'HORA CERTA'!R29</f>
        <v>1</v>
      </c>
      <c r="Q215" s="1003">
        <f>'HORA CERTA'!S29</f>
        <v>35</v>
      </c>
      <c r="R215" s="1004">
        <f>'HORA CERTA'!T29</f>
        <v>1.75</v>
      </c>
      <c r="S215" s="1003">
        <f>'HORA CERTA'!W29</f>
        <v>13</v>
      </c>
      <c r="T215" s="997">
        <f>'HORA CERTA'!X29</f>
        <v>0.65</v>
      </c>
      <c r="U215" s="1000">
        <f>'HORA CERTA'!Y29</f>
        <v>28</v>
      </c>
      <c r="V215" s="997">
        <f>'HORA CERTA'!Z29</f>
        <v>1.4</v>
      </c>
      <c r="W215" s="1000">
        <f>'HORA CERTA'!AA29</f>
        <v>0</v>
      </c>
      <c r="X215" s="997">
        <f>'HORA CERTA'!AB29</f>
        <v>0</v>
      </c>
      <c r="Y215" s="949"/>
      <c r="Z215" s="949"/>
      <c r="AA215" s="1191">
        <f>SUM(G215,I215,K215,M215,O215,Q215)</f>
        <v>122</v>
      </c>
    </row>
    <row r="216" spans="1:27" ht="15.75" outlineLevel="2" thickBot="1" x14ac:dyDescent="0.3">
      <c r="A216" s="1275" t="str">
        <f>'HORA CERTA'!A30</f>
        <v>SOMA CIRURGIAS</v>
      </c>
      <c r="B216" s="999">
        <f>'HORA CERTA'!B30</f>
        <v>102</v>
      </c>
      <c r="C216" s="999">
        <f>'HORA CERTA'!C30</f>
        <v>31</v>
      </c>
      <c r="D216" s="999">
        <f>'HORA CERTA'!D30</f>
        <v>0.30392156862745096</v>
      </c>
      <c r="E216" s="999">
        <f>'HORA CERTA'!E30</f>
        <v>82</v>
      </c>
      <c r="F216" s="999">
        <f>'HORA CERTA'!F30</f>
        <v>0.80392156862745101</v>
      </c>
      <c r="G216" s="933">
        <f>'HORA CERTA'!G30</f>
        <v>80</v>
      </c>
      <c r="H216" s="934">
        <f>'HORA CERTA'!H30</f>
        <v>0.78431372549019607</v>
      </c>
      <c r="I216" s="933">
        <f>'HORA CERTA'!I30</f>
        <v>90</v>
      </c>
      <c r="J216" s="934">
        <f>'HORA CERTA'!J30</f>
        <v>0.88235294117647056</v>
      </c>
      <c r="K216" s="933">
        <f>'HORA CERTA'!K30</f>
        <v>119</v>
      </c>
      <c r="L216" s="934">
        <f>'HORA CERTA'!L30</f>
        <v>1.1666666666666667</v>
      </c>
      <c r="M216" s="933">
        <f>'HORA CERTA'!O30</f>
        <v>111</v>
      </c>
      <c r="N216" s="934">
        <f>'HORA CERTA'!P30</f>
        <v>1.088235294117647</v>
      </c>
      <c r="O216" s="933">
        <f>'HORA CERTA'!Q30</f>
        <v>142</v>
      </c>
      <c r="P216" s="934">
        <f>'HORA CERTA'!R30</f>
        <v>1.392156862745098</v>
      </c>
      <c r="Q216" s="933">
        <f>'HORA CERTA'!S30</f>
        <v>155</v>
      </c>
      <c r="R216" s="934">
        <f>'HORA CERTA'!T30</f>
        <v>1.5196078431372548</v>
      </c>
      <c r="S216" s="933">
        <f>'HORA CERTA'!W30</f>
        <v>192</v>
      </c>
      <c r="T216" s="934">
        <f>'HORA CERTA'!X30</f>
        <v>1.8823529411764706</v>
      </c>
      <c r="U216" s="933">
        <f>'HORA CERTA'!Y30</f>
        <v>140</v>
      </c>
      <c r="V216" s="934">
        <f>'HORA CERTA'!Z30</f>
        <v>1.3725490196078431</v>
      </c>
      <c r="W216" s="933">
        <f>'HORA CERTA'!AA30</f>
        <v>0</v>
      </c>
      <c r="X216" s="934">
        <f>'HORA CERTA'!AB30</f>
        <v>0</v>
      </c>
      <c r="Y216" s="949"/>
      <c r="Z216" s="949"/>
      <c r="AA216" s="1191">
        <f>SUM(G216,I216,K216,M216,O216,Q216)</f>
        <v>697</v>
      </c>
    </row>
    <row r="217" spans="1:27" ht="15.75" outlineLevel="2" thickBot="1" x14ac:dyDescent="0.3">
      <c r="A217" s="1276" t="str">
        <f>'HORA CERTA'!A31</f>
        <v>SOMA GERAL</v>
      </c>
      <c r="B217" s="1235">
        <f>'HORA CERTA'!B31</f>
        <v>4828</v>
      </c>
      <c r="C217" s="1235">
        <f>'HORA CERTA'!C31</f>
        <v>3611</v>
      </c>
      <c r="D217" s="1235">
        <f>'HORA CERTA'!D31</f>
        <v>0.74792874896437445</v>
      </c>
      <c r="E217" s="1235">
        <f>'HORA CERTA'!E31</f>
        <v>3750</v>
      </c>
      <c r="F217" s="1235">
        <f>'HORA CERTA'!F31</f>
        <v>0.77671913835956918</v>
      </c>
      <c r="G217" s="1236">
        <f>'HORA CERTA'!G31</f>
        <v>4645</v>
      </c>
      <c r="H217" s="1237">
        <f>'HORA CERTA'!H31</f>
        <v>0.96209610604805307</v>
      </c>
      <c r="I217" s="1236">
        <f>'HORA CERTA'!I31</f>
        <v>3853</v>
      </c>
      <c r="J217" s="1237">
        <f>'HORA CERTA'!J31</f>
        <v>0.79805302402651201</v>
      </c>
      <c r="K217" s="1236">
        <f>'HORA CERTA'!K31</f>
        <v>4640</v>
      </c>
      <c r="L217" s="1237">
        <f>'HORA CERTA'!L31</f>
        <v>0.96106048053024029</v>
      </c>
      <c r="M217" s="1236">
        <f>'HORA CERTA'!O31</f>
        <v>4852</v>
      </c>
      <c r="N217" s="1237">
        <f>'HORA CERTA'!P31</f>
        <v>1.0049710024855012</v>
      </c>
      <c r="O217" s="1236">
        <f>'HORA CERTA'!Q31</f>
        <v>4594</v>
      </c>
      <c r="P217" s="1237">
        <f>'HORA CERTA'!R31</f>
        <v>0.95153272576636283</v>
      </c>
      <c r="Q217" s="1236">
        <f>'HORA CERTA'!S31</f>
        <v>5583</v>
      </c>
      <c r="R217" s="1237">
        <f>'HORA CERTA'!T31</f>
        <v>1.1563794531897267</v>
      </c>
      <c r="S217" s="1236">
        <f>'HORA CERTA'!W31</f>
        <v>4442</v>
      </c>
      <c r="T217" s="1237">
        <f>'HORA CERTA'!X31</f>
        <v>0.92004971002485503</v>
      </c>
      <c r="U217" s="1236">
        <f>'HORA CERTA'!Y31</f>
        <v>4651</v>
      </c>
      <c r="V217" s="1237">
        <f>'HORA CERTA'!Z31</f>
        <v>0.96333885666942831</v>
      </c>
      <c r="W217" s="1236">
        <f>'HORA CERTA'!AA31</f>
        <v>4056</v>
      </c>
      <c r="X217" s="1237">
        <f>'HORA CERTA'!AB31</f>
        <v>0.84009942004971006</v>
      </c>
      <c r="Y217" s="1237"/>
      <c r="Z217" s="1237"/>
      <c r="AA217" s="1238">
        <f>SUM(G217,I217,K217,M217,O217,Q217)</f>
        <v>28167</v>
      </c>
    </row>
    <row r="219" spans="1:27" ht="16.5" thickBot="1" x14ac:dyDescent="0.3">
      <c r="A219" s="1427" t="s">
        <v>568</v>
      </c>
      <c r="B219" s="1428"/>
      <c r="C219" s="1428"/>
      <c r="D219" s="1428"/>
      <c r="E219" s="1428"/>
      <c r="F219" s="1428"/>
      <c r="G219" s="1428"/>
      <c r="H219" s="1428"/>
      <c r="I219" s="1428"/>
      <c r="J219" s="1428"/>
      <c r="K219" s="1428"/>
      <c r="L219" s="1428"/>
      <c r="M219" s="1428"/>
      <c r="N219" s="1428"/>
      <c r="O219" s="1428"/>
      <c r="P219" s="1428"/>
      <c r="Q219" s="1428"/>
      <c r="R219" s="1428"/>
      <c r="S219" s="1428"/>
      <c r="T219" s="1428"/>
      <c r="U219" s="1428"/>
      <c r="V219" s="1428"/>
      <c r="W219" s="1428"/>
      <c r="X219" s="1428"/>
      <c r="Y219" s="1488"/>
      <c r="Z219" s="1488"/>
    </row>
    <row r="220" spans="1:27" ht="24.75" outlineLevel="1" thickBot="1" x14ac:dyDescent="0.3">
      <c r="A220" s="1259" t="s">
        <v>14</v>
      </c>
      <c r="B220" s="303" t="str">
        <f t="shared" ref="B220:R220" si="308">B232</f>
        <v>Meta / Mês TA</v>
      </c>
      <c r="C220" s="1121" t="s">
        <v>544</v>
      </c>
      <c r="D220" s="15" t="s">
        <v>1</v>
      </c>
      <c r="E220" s="1121" t="s">
        <v>545</v>
      </c>
      <c r="F220" s="15" t="s">
        <v>1</v>
      </c>
      <c r="G220" s="346" t="str">
        <f t="shared" si="308"/>
        <v>MAR_17</v>
      </c>
      <c r="H220" s="347" t="str">
        <f t="shared" si="308"/>
        <v>%</v>
      </c>
      <c r="I220" s="346" t="str">
        <f t="shared" si="308"/>
        <v>ABR_17</v>
      </c>
      <c r="J220" s="347" t="str">
        <f t="shared" si="308"/>
        <v>%</v>
      </c>
      <c r="K220" s="346" t="str">
        <f t="shared" si="308"/>
        <v>MAI_17</v>
      </c>
      <c r="L220" s="347" t="str">
        <f t="shared" si="308"/>
        <v>%</v>
      </c>
      <c r="M220" s="346" t="str">
        <f t="shared" si="308"/>
        <v>JUN_17</v>
      </c>
      <c r="N220" s="347" t="str">
        <f t="shared" si="308"/>
        <v>%</v>
      </c>
      <c r="O220" s="348" t="str">
        <f t="shared" si="308"/>
        <v>JUL_17</v>
      </c>
      <c r="P220" s="349" t="str">
        <f t="shared" si="308"/>
        <v>%</v>
      </c>
      <c r="Q220" s="348" t="str">
        <f t="shared" si="308"/>
        <v>AGO_17</v>
      </c>
      <c r="R220" s="349" t="str">
        <f t="shared" si="308"/>
        <v>%</v>
      </c>
      <c r="S220" s="14" t="s">
        <v>533</v>
      </c>
      <c r="T220" s="15" t="s">
        <v>1</v>
      </c>
      <c r="U220" s="14" t="s">
        <v>534</v>
      </c>
      <c r="V220" s="15" t="s">
        <v>1</v>
      </c>
      <c r="W220" s="14" t="s">
        <v>535</v>
      </c>
      <c r="X220" s="15" t="s">
        <v>1</v>
      </c>
      <c r="Y220" s="1482"/>
      <c r="Z220" s="1482"/>
      <c r="AA220" s="147" t="s">
        <v>6</v>
      </c>
    </row>
    <row r="221" spans="1:27" ht="15.75" outlineLevel="1" thickTop="1" x14ac:dyDescent="0.25">
      <c r="A221" s="1260" t="s">
        <v>446</v>
      </c>
      <c r="B221" s="338">
        <f>'UBS Izolina Mazzei'!B19</f>
        <v>0</v>
      </c>
      <c r="C221" s="338">
        <f>'UBS Izolina Mazzei'!C19</f>
        <v>91</v>
      </c>
      <c r="D221" s="338" t="e">
        <f>'UBS Izolina Mazzei'!D19</f>
        <v>#DIV/0!</v>
      </c>
      <c r="E221" s="338">
        <f>'UBS Izolina Mazzei'!E19</f>
        <v>147</v>
      </c>
      <c r="F221" s="338" t="e">
        <f>'UBS Izolina Mazzei'!F19</f>
        <v>#DIV/0!</v>
      </c>
      <c r="G221" s="203">
        <f>'UBS Izolina Mazzei'!G19</f>
        <v>287</v>
      </c>
      <c r="H221" s="204" t="e">
        <f>'UBS Izolina Mazzei'!H19</f>
        <v>#DIV/0!</v>
      </c>
      <c r="I221" s="203">
        <f>'UBS Izolina Mazzei'!I19</f>
        <v>172</v>
      </c>
      <c r="J221" s="204" t="e">
        <f>'UBS Izolina Mazzei'!J19</f>
        <v>#DIV/0!</v>
      </c>
      <c r="K221" s="203">
        <f>'UBS Izolina Mazzei'!K19</f>
        <v>214</v>
      </c>
      <c r="L221" s="204" t="e">
        <f>'UBS Izolina Mazzei'!L19</f>
        <v>#DIV/0!</v>
      </c>
      <c r="M221" s="203">
        <f>'UBS Izolina Mazzei'!O19</f>
        <v>237</v>
      </c>
      <c r="N221" s="204" t="e">
        <f>'UBS Izolina Mazzei'!P19</f>
        <v>#DIV/0!</v>
      </c>
      <c r="O221" s="203">
        <f>'UBS Izolina Mazzei'!Q19</f>
        <v>124</v>
      </c>
      <c r="P221" s="204" t="e">
        <f>'UBS Izolina Mazzei'!R19</f>
        <v>#DIV/0!</v>
      </c>
      <c r="Q221" s="203">
        <f>'UBS Izolina Mazzei'!S19</f>
        <v>319</v>
      </c>
      <c r="R221" s="204" t="e">
        <f>'UBS Izolina Mazzei'!T19</f>
        <v>#DIV/0!</v>
      </c>
      <c r="S221" s="203">
        <f>'UBS Izolina Mazzei'!W19</f>
        <v>83</v>
      </c>
      <c r="T221" s="70" t="e">
        <f t="shared" ref="T221" si="309">S221/$B221</f>
        <v>#DIV/0!</v>
      </c>
      <c r="U221" s="890">
        <f>'UBS Izolina Mazzei'!Y19</f>
        <v>275</v>
      </c>
      <c r="V221" s="70" t="e">
        <f t="shared" ref="V221:X221" si="310">U221/$B221</f>
        <v>#DIV/0!</v>
      </c>
      <c r="W221" s="890">
        <f>'UBS Izolina Mazzei'!AA19</f>
        <v>187</v>
      </c>
      <c r="X221" s="70" t="e">
        <f t="shared" si="310"/>
        <v>#DIV/0!</v>
      </c>
      <c r="Y221" s="1484"/>
      <c r="Z221" s="1484"/>
      <c r="AA221" s="203">
        <f>SUM(G221,I221,K221,M221,O221,Q221)</f>
        <v>1353</v>
      </c>
    </row>
    <row r="222" spans="1:27" outlineLevel="1" x14ac:dyDescent="0.25">
      <c r="A222" s="1261" t="s">
        <v>447</v>
      </c>
      <c r="B222" s="339">
        <f>'UBS Izolina Mazzei'!B20</f>
        <v>528</v>
      </c>
      <c r="C222" s="339">
        <f>'UBS Izolina Mazzei'!C20</f>
        <v>266</v>
      </c>
      <c r="D222" s="339">
        <f>'UBS Izolina Mazzei'!D20</f>
        <v>0.50378787878787878</v>
      </c>
      <c r="E222" s="339">
        <f>'UBS Izolina Mazzei'!E20</f>
        <v>96</v>
      </c>
      <c r="F222" s="339">
        <f>'UBS Izolina Mazzei'!F20</f>
        <v>0.18181818181818182</v>
      </c>
      <c r="G222" s="198">
        <f>'UBS Izolina Mazzei'!G20</f>
        <v>209</v>
      </c>
      <c r="H222" s="204">
        <f>'UBS Izolina Mazzei'!H20</f>
        <v>0.39583333333333331</v>
      </c>
      <c r="I222" s="281">
        <f>'UBS Izolina Mazzei'!I20</f>
        <v>164</v>
      </c>
      <c r="J222" s="204">
        <f>'UBS Izolina Mazzei'!J20</f>
        <v>0.31060606060606061</v>
      </c>
      <c r="K222" s="281">
        <f>'UBS Izolina Mazzei'!K20</f>
        <v>169</v>
      </c>
      <c r="L222" s="204">
        <f>'UBS Izolina Mazzei'!L20</f>
        <v>0.32007575757575757</v>
      </c>
      <c r="M222" s="281">
        <f>'UBS Izolina Mazzei'!O20</f>
        <v>278</v>
      </c>
      <c r="N222" s="204">
        <f>'UBS Izolina Mazzei'!P20</f>
        <v>0.52651515151515149</v>
      </c>
      <c r="O222" s="281">
        <f>'UBS Izolina Mazzei'!Q20</f>
        <v>443</v>
      </c>
      <c r="P222" s="204">
        <f>'UBS Izolina Mazzei'!R20</f>
        <v>0.83901515151515149</v>
      </c>
      <c r="Q222" s="281">
        <f>'UBS Izolina Mazzei'!S20</f>
        <v>419</v>
      </c>
      <c r="R222" s="204">
        <f>'UBS Izolina Mazzei'!T20</f>
        <v>0.79356060606060608</v>
      </c>
      <c r="S222" s="281">
        <f>'UBS Izolina Mazzei'!W20</f>
        <v>196</v>
      </c>
      <c r="T222" s="70">
        <f t="shared" ref="T222:T229" si="311">S222/$B222</f>
        <v>0.37121212121212122</v>
      </c>
      <c r="U222" s="890">
        <f>'UBS Izolina Mazzei'!Y20</f>
        <v>305</v>
      </c>
      <c r="V222" s="70">
        <f t="shared" ref="V222:V229" si="312">U222/$B222</f>
        <v>0.57765151515151514</v>
      </c>
      <c r="W222" s="890">
        <f>'UBS Izolina Mazzei'!AA20</f>
        <v>246</v>
      </c>
      <c r="X222" s="70">
        <f t="shared" ref="X222:X229" si="313">W222/$B222</f>
        <v>0.46590909090909088</v>
      </c>
      <c r="Y222" s="1484"/>
      <c r="Z222" s="1484"/>
      <c r="AA222" s="281">
        <f>SUM(G222,I222,K222,M222,O222,Q222)</f>
        <v>1682</v>
      </c>
    </row>
    <row r="223" spans="1:27" outlineLevel="1" x14ac:dyDescent="0.25">
      <c r="A223" s="1261" t="s">
        <v>448</v>
      </c>
      <c r="B223" s="339">
        <f>'UBS Izolina Mazzei'!B21</f>
        <v>88</v>
      </c>
      <c r="C223" s="339">
        <f>'UBS Izolina Mazzei'!C21</f>
        <v>88</v>
      </c>
      <c r="D223" s="339">
        <f>'UBS Izolina Mazzei'!D21</f>
        <v>1</v>
      </c>
      <c r="E223" s="339">
        <f>'UBS Izolina Mazzei'!E21</f>
        <v>108</v>
      </c>
      <c r="F223" s="339">
        <f>'UBS Izolina Mazzei'!F21</f>
        <v>1.2272727272727273</v>
      </c>
      <c r="G223" s="198">
        <f>'UBS Izolina Mazzei'!G21</f>
        <v>101</v>
      </c>
      <c r="H223" s="204">
        <f>'UBS Izolina Mazzei'!H21</f>
        <v>1.1477272727272727</v>
      </c>
      <c r="I223" s="281">
        <f>'UBS Izolina Mazzei'!I21</f>
        <v>102</v>
      </c>
      <c r="J223" s="204">
        <f>'UBS Izolina Mazzei'!J21</f>
        <v>1.1590909090909092</v>
      </c>
      <c r="K223" s="281">
        <f>'UBS Izolina Mazzei'!K21</f>
        <v>31</v>
      </c>
      <c r="L223" s="204">
        <f>'UBS Izolina Mazzei'!L21</f>
        <v>0.35227272727272729</v>
      </c>
      <c r="M223" s="281">
        <f>'UBS Izolina Mazzei'!O21</f>
        <v>96</v>
      </c>
      <c r="N223" s="204">
        <f>'UBS Izolina Mazzei'!P21</f>
        <v>1.0909090909090908</v>
      </c>
      <c r="O223" s="281">
        <f>'UBS Izolina Mazzei'!Q21</f>
        <v>90</v>
      </c>
      <c r="P223" s="204">
        <f>'UBS Izolina Mazzei'!R21</f>
        <v>1.0227272727272727</v>
      </c>
      <c r="Q223" s="281">
        <f>'UBS Izolina Mazzei'!S21</f>
        <v>130</v>
      </c>
      <c r="R223" s="204">
        <f>'UBS Izolina Mazzei'!T21</f>
        <v>1.4772727272727273</v>
      </c>
      <c r="S223" s="281">
        <f>'UBS Izolina Mazzei'!W21</f>
        <v>17</v>
      </c>
      <c r="T223" s="70">
        <f t="shared" si="311"/>
        <v>0.19318181818181818</v>
      </c>
      <c r="U223" s="890">
        <f>'UBS Izolina Mazzei'!Y21</f>
        <v>75</v>
      </c>
      <c r="V223" s="70">
        <f t="shared" si="312"/>
        <v>0.85227272727272729</v>
      </c>
      <c r="W223" s="890">
        <f>'UBS Izolina Mazzei'!AA21</f>
        <v>63</v>
      </c>
      <c r="X223" s="70">
        <f t="shared" si="313"/>
        <v>0.71590909090909094</v>
      </c>
      <c r="Y223" s="1484"/>
      <c r="Z223" s="1484"/>
      <c r="AA223" s="281">
        <f>SUM(G223,I223,K223,M223,O223,Q223)</f>
        <v>550</v>
      </c>
    </row>
    <row r="224" spans="1:27" outlineLevel="1" x14ac:dyDescent="0.25">
      <c r="A224" s="1261" t="s">
        <v>449</v>
      </c>
      <c r="B224" s="339">
        <f>'UBS Izolina Mazzei'!B22</f>
        <v>216</v>
      </c>
      <c r="C224" s="339">
        <f>'UBS Izolina Mazzei'!C22</f>
        <v>61</v>
      </c>
      <c r="D224" s="339">
        <f>'UBS Izolina Mazzei'!D22</f>
        <v>0.28240740740740738</v>
      </c>
      <c r="E224" s="339">
        <f>'UBS Izolina Mazzei'!E22</f>
        <v>38</v>
      </c>
      <c r="F224" s="339">
        <f>'UBS Izolina Mazzei'!F22</f>
        <v>0.17592592592592593</v>
      </c>
      <c r="G224" s="198">
        <f>'UBS Izolina Mazzei'!G22</f>
        <v>189</v>
      </c>
      <c r="H224" s="204">
        <f>'UBS Izolina Mazzei'!H22</f>
        <v>0.875</v>
      </c>
      <c r="I224" s="281">
        <f>'UBS Izolina Mazzei'!I22</f>
        <v>135</v>
      </c>
      <c r="J224" s="204">
        <f>'UBS Izolina Mazzei'!J22</f>
        <v>0.625</v>
      </c>
      <c r="K224" s="281">
        <f>'UBS Izolina Mazzei'!K22</f>
        <v>123</v>
      </c>
      <c r="L224" s="204">
        <f>'UBS Izolina Mazzei'!L22</f>
        <v>0.56944444444444442</v>
      </c>
      <c r="M224" s="281">
        <f>'UBS Izolina Mazzei'!O22</f>
        <v>108</v>
      </c>
      <c r="N224" s="204">
        <f>'UBS Izolina Mazzei'!P22</f>
        <v>0.5</v>
      </c>
      <c r="O224" s="281">
        <f>'UBS Izolina Mazzei'!Q22</f>
        <v>101</v>
      </c>
      <c r="P224" s="204">
        <f>'UBS Izolina Mazzei'!R22</f>
        <v>0.46759259259259262</v>
      </c>
      <c r="Q224" s="281">
        <f>'UBS Izolina Mazzei'!S22</f>
        <v>127</v>
      </c>
      <c r="R224" s="204">
        <f>'UBS Izolina Mazzei'!T22</f>
        <v>0.58796296296296291</v>
      </c>
      <c r="S224" s="281">
        <f>'UBS Izolina Mazzei'!W22</f>
        <v>78</v>
      </c>
      <c r="T224" s="70">
        <f t="shared" si="311"/>
        <v>0.3611111111111111</v>
      </c>
      <c r="U224" s="890">
        <f>'UBS Izolina Mazzei'!Y22</f>
        <v>136</v>
      </c>
      <c r="V224" s="70">
        <f t="shared" si="312"/>
        <v>0.62962962962962965</v>
      </c>
      <c r="W224" s="890">
        <f>'UBS Izolina Mazzei'!AA22</f>
        <v>91</v>
      </c>
      <c r="X224" s="70">
        <f t="shared" si="313"/>
        <v>0.42129629629629628</v>
      </c>
      <c r="Y224" s="1484"/>
      <c r="Z224" s="1484"/>
      <c r="AA224" s="281">
        <f>SUM(G224,I224,K224,M224,O224,Q224)</f>
        <v>783</v>
      </c>
    </row>
    <row r="225" spans="1:27" outlineLevel="1" x14ac:dyDescent="0.25">
      <c r="A225" s="1261" t="s">
        <v>450</v>
      </c>
      <c r="B225" s="339">
        <f>'UBS Izolina Mazzei'!B23</f>
        <v>8</v>
      </c>
      <c r="C225" s="339">
        <f>'UBS Izolina Mazzei'!C23</f>
        <v>0</v>
      </c>
      <c r="D225" s="339">
        <f>'UBS Izolina Mazzei'!D23</f>
        <v>0</v>
      </c>
      <c r="E225" s="339">
        <f>'UBS Izolina Mazzei'!E23</f>
        <v>1</v>
      </c>
      <c r="F225" s="339">
        <f>'UBS Izolina Mazzei'!F23</f>
        <v>0.125</v>
      </c>
      <c r="G225" s="198">
        <f>'UBS Izolina Mazzei'!G23</f>
        <v>0</v>
      </c>
      <c r="H225" s="204">
        <f>'UBS Izolina Mazzei'!H23</f>
        <v>0</v>
      </c>
      <c r="I225" s="281">
        <f>'UBS Izolina Mazzei'!I23</f>
        <v>0</v>
      </c>
      <c r="J225" s="204">
        <f>'UBS Izolina Mazzei'!J23</f>
        <v>0</v>
      </c>
      <c r="K225" s="281">
        <f>'UBS Izolina Mazzei'!K23</f>
        <v>0</v>
      </c>
      <c r="L225" s="204">
        <f>'UBS Izolina Mazzei'!L23</f>
        <v>0</v>
      </c>
      <c r="M225" s="281">
        <f>'UBS Izolina Mazzei'!O23</f>
        <v>0</v>
      </c>
      <c r="N225" s="204">
        <f>'UBS Izolina Mazzei'!P23</f>
        <v>0</v>
      </c>
      <c r="O225" s="281">
        <f>'UBS Izolina Mazzei'!Q23</f>
        <v>4</v>
      </c>
      <c r="P225" s="204">
        <f>'UBS Izolina Mazzei'!R23</f>
        <v>0.5</v>
      </c>
      <c r="Q225" s="281">
        <f>'UBS Izolina Mazzei'!S23</f>
        <v>4</v>
      </c>
      <c r="R225" s="204">
        <f>'UBS Izolina Mazzei'!T23</f>
        <v>0.5</v>
      </c>
      <c r="S225" s="281">
        <f>'UBS Izolina Mazzei'!W23</f>
        <v>3</v>
      </c>
      <c r="T225" s="70">
        <f t="shared" si="311"/>
        <v>0.375</v>
      </c>
      <c r="U225" s="890">
        <f>'UBS Izolina Mazzei'!Y23</f>
        <v>1</v>
      </c>
      <c r="V225" s="70">
        <f t="shared" si="312"/>
        <v>0.125</v>
      </c>
      <c r="W225" s="890">
        <f>'UBS Izolina Mazzei'!AA23</f>
        <v>1</v>
      </c>
      <c r="X225" s="70">
        <f t="shared" si="313"/>
        <v>0.125</v>
      </c>
      <c r="Y225" s="1484"/>
      <c r="Z225" s="1484"/>
      <c r="AA225" s="281">
        <f>SUM(G225,I225,K225,M225,O225,Q225)</f>
        <v>8</v>
      </c>
    </row>
    <row r="226" spans="1:27" outlineLevel="1" x14ac:dyDescent="0.25">
      <c r="A226" s="1261" t="s">
        <v>451</v>
      </c>
      <c r="B226" s="339">
        <f>'UBS Izolina Mazzei'!B24</f>
        <v>54</v>
      </c>
      <c r="C226" s="339">
        <f>'UBS Izolina Mazzei'!C24</f>
        <v>47</v>
      </c>
      <c r="D226" s="339">
        <f>'UBS Izolina Mazzei'!D24</f>
        <v>0.87037037037037035</v>
      </c>
      <c r="E226" s="339">
        <f>'UBS Izolina Mazzei'!E24</f>
        <v>29</v>
      </c>
      <c r="F226" s="339">
        <f>'UBS Izolina Mazzei'!F24</f>
        <v>0.53703703703703709</v>
      </c>
      <c r="G226" s="1005">
        <f>'UBS Izolina Mazzei'!G24</f>
        <v>37</v>
      </c>
      <c r="H226" s="204">
        <f>'UBS Izolina Mazzei'!H24</f>
        <v>0.68518518518518523</v>
      </c>
      <c r="I226" s="281">
        <f>'UBS Izolina Mazzei'!I24</f>
        <v>41</v>
      </c>
      <c r="J226" s="204">
        <f>'UBS Izolina Mazzei'!J24</f>
        <v>0.7592592592592593</v>
      </c>
      <c r="K226" s="281">
        <f>'UBS Izolina Mazzei'!K24</f>
        <v>0</v>
      </c>
      <c r="L226" s="204">
        <f>'UBS Izolina Mazzei'!L24</f>
        <v>0</v>
      </c>
      <c r="M226" s="281">
        <f>'UBS Izolina Mazzei'!O24</f>
        <v>41</v>
      </c>
      <c r="N226" s="204">
        <f>'UBS Izolina Mazzei'!P24</f>
        <v>0.7592592592592593</v>
      </c>
      <c r="O226" s="281">
        <f>'UBS Izolina Mazzei'!Q24</f>
        <v>39</v>
      </c>
      <c r="P226" s="204">
        <f>'UBS Izolina Mazzei'!R24</f>
        <v>0.72222222222222221</v>
      </c>
      <c r="Q226" s="281">
        <f>'UBS Izolina Mazzei'!S24</f>
        <v>49</v>
      </c>
      <c r="R226" s="204">
        <f>'UBS Izolina Mazzei'!T24</f>
        <v>0.90740740740740744</v>
      </c>
      <c r="S226" s="281">
        <f>'UBS Izolina Mazzei'!W24</f>
        <v>26</v>
      </c>
      <c r="T226" s="70">
        <f t="shared" si="311"/>
        <v>0.48148148148148145</v>
      </c>
      <c r="U226" s="890">
        <f>'UBS Izolina Mazzei'!Y24</f>
        <v>62</v>
      </c>
      <c r="V226" s="70">
        <f t="shared" si="312"/>
        <v>1.1481481481481481</v>
      </c>
      <c r="W226" s="890">
        <f>'UBS Izolina Mazzei'!AA24</f>
        <v>49</v>
      </c>
      <c r="X226" s="70">
        <f t="shared" si="313"/>
        <v>0.90740740740740744</v>
      </c>
      <c r="Y226" s="1484"/>
      <c r="Z226" s="1484"/>
      <c r="AA226" s="281">
        <f>SUM(G226,I226,K226,M226,O226,Q226)</f>
        <v>207</v>
      </c>
    </row>
    <row r="227" spans="1:27" outlineLevel="1" x14ac:dyDescent="0.25">
      <c r="A227" s="1261" t="s">
        <v>476</v>
      </c>
      <c r="B227" s="339">
        <f>'UBS Izolina Mazzei'!B25</f>
        <v>176</v>
      </c>
      <c r="C227" s="339">
        <f>'UBS Izolina Mazzei'!C25</f>
        <v>47</v>
      </c>
      <c r="D227" s="339">
        <f>'UBS Izolina Mazzei'!D25</f>
        <v>0.26704545454545453</v>
      </c>
      <c r="E227" s="339">
        <f>'UBS Izolina Mazzei'!E25</f>
        <v>0</v>
      </c>
      <c r="F227" s="339">
        <f>'UBS Izolina Mazzei'!F25</f>
        <v>0</v>
      </c>
      <c r="G227" s="1005">
        <f>'UBS Izolina Mazzei'!G25</f>
        <v>39</v>
      </c>
      <c r="H227" s="204">
        <f>'UBS Izolina Mazzei'!H25</f>
        <v>0.22159090909090909</v>
      </c>
      <c r="I227" s="281">
        <f>'UBS Izolina Mazzei'!I25</f>
        <v>0</v>
      </c>
      <c r="J227" s="204">
        <f>'UBS Izolina Mazzei'!J25</f>
        <v>0</v>
      </c>
      <c r="K227" s="281">
        <f>'UBS Izolina Mazzei'!K25</f>
        <v>0</v>
      </c>
      <c r="L227" s="204">
        <f>'UBS Izolina Mazzei'!L25</f>
        <v>0</v>
      </c>
      <c r="M227" s="281">
        <f>'UBS Izolina Mazzei'!O25</f>
        <v>61</v>
      </c>
      <c r="N227" s="204">
        <f>'UBS Izolina Mazzei'!P25</f>
        <v>0.34659090909090912</v>
      </c>
      <c r="O227" s="281">
        <f>'UBS Izolina Mazzei'!Q25</f>
        <v>0</v>
      </c>
      <c r="P227" s="204">
        <f>'UBS Izolina Mazzei'!R25</f>
        <v>0</v>
      </c>
      <c r="Q227" s="281">
        <f>'UBS Izolina Mazzei'!S25</f>
        <v>83</v>
      </c>
      <c r="R227" s="204">
        <f>'UBS Izolina Mazzei'!T25</f>
        <v>0.47159090909090912</v>
      </c>
      <c r="S227" s="281">
        <f>'UBS Izolina Mazzei'!W25</f>
        <v>0</v>
      </c>
      <c r="T227" s="70">
        <f t="shared" si="311"/>
        <v>0</v>
      </c>
      <c r="U227" s="890">
        <f>'UBS Izolina Mazzei'!Y25</f>
        <v>0</v>
      </c>
      <c r="V227" s="70">
        <f t="shared" si="312"/>
        <v>0</v>
      </c>
      <c r="W227" s="890">
        <f>'UBS Izolina Mazzei'!AA25</f>
        <v>0</v>
      </c>
      <c r="X227" s="70">
        <f t="shared" si="313"/>
        <v>0</v>
      </c>
      <c r="Y227" s="1484"/>
      <c r="Z227" s="1484"/>
      <c r="AA227" s="281">
        <f>SUM(G227,I227,K227,M227,O227,Q227)</f>
        <v>183</v>
      </c>
    </row>
    <row r="228" spans="1:27" ht="15.75" outlineLevel="1" thickBot="1" x14ac:dyDescent="0.3">
      <c r="A228" s="1262" t="s">
        <v>452</v>
      </c>
      <c r="B228" s="537">
        <f>'UBS Izolina Mazzei'!B26</f>
        <v>75</v>
      </c>
      <c r="C228" s="537">
        <f>'UBS Izolina Mazzei'!C26</f>
        <v>16</v>
      </c>
      <c r="D228" s="537">
        <f>'UBS Izolina Mazzei'!D26</f>
        <v>0.21333333333333335</v>
      </c>
      <c r="E228" s="537">
        <f>'UBS Izolina Mazzei'!E26</f>
        <v>111</v>
      </c>
      <c r="F228" s="537">
        <f>'UBS Izolina Mazzei'!F26</f>
        <v>1.48</v>
      </c>
      <c r="G228" s="1005">
        <f>'UBS Izolina Mazzei'!G26</f>
        <v>16</v>
      </c>
      <c r="H228" s="1169">
        <f>'UBS Izolina Mazzei'!H26</f>
        <v>0.21333333333333335</v>
      </c>
      <c r="I228" s="1005">
        <f>'UBS Izolina Mazzei'!I26</f>
        <v>0</v>
      </c>
      <c r="J228" s="1169">
        <f>'UBS Izolina Mazzei'!J26</f>
        <v>0</v>
      </c>
      <c r="K228" s="1005">
        <f>'UBS Izolina Mazzei'!K26</f>
        <v>61</v>
      </c>
      <c r="L228" s="1169">
        <f>'UBS Izolina Mazzei'!L26</f>
        <v>0.81333333333333335</v>
      </c>
      <c r="M228" s="1005">
        <f>'UBS Izolina Mazzei'!O26</f>
        <v>96</v>
      </c>
      <c r="N228" s="1169">
        <f>'UBS Izolina Mazzei'!P26</f>
        <v>1.28</v>
      </c>
      <c r="O228" s="1005">
        <f>'UBS Izolina Mazzei'!Q26</f>
        <v>107</v>
      </c>
      <c r="P228" s="1169">
        <f>'UBS Izolina Mazzei'!R26</f>
        <v>1.4266666666666667</v>
      </c>
      <c r="Q228" s="1005">
        <f>'UBS Izolina Mazzei'!S26</f>
        <v>126</v>
      </c>
      <c r="R228" s="1169">
        <f>'UBS Izolina Mazzei'!T26</f>
        <v>1.68</v>
      </c>
      <c r="S228" s="1005">
        <f>'UBS Izolina Mazzei'!W26</f>
        <v>90</v>
      </c>
      <c r="T228" s="1052">
        <f t="shared" si="311"/>
        <v>1.2</v>
      </c>
      <c r="U228" s="890">
        <f>'UBS Izolina Mazzei'!Y26</f>
        <v>103</v>
      </c>
      <c r="V228" s="1052">
        <f t="shared" si="312"/>
        <v>1.3733333333333333</v>
      </c>
      <c r="W228" s="890">
        <f>'UBS Izolina Mazzei'!AA26</f>
        <v>81</v>
      </c>
      <c r="X228" s="1052">
        <f t="shared" si="313"/>
        <v>1.08</v>
      </c>
      <c r="Y228" s="1484"/>
      <c r="Z228" s="1484"/>
      <c r="AA228" s="1005">
        <f>SUM(G228,I228,K228,M228,O228,Q228)</f>
        <v>406</v>
      </c>
    </row>
    <row r="229" spans="1:27" ht="15.75" outlineLevel="1" thickBot="1" x14ac:dyDescent="0.3">
      <c r="A229" s="1270" t="s">
        <v>7</v>
      </c>
      <c r="B229" s="1155">
        <f>SUM(B221:B228)</f>
        <v>1145</v>
      </c>
      <c r="C229" s="1155">
        <f t="shared" ref="C229:F229" si="314">SUM(C221:C228)</f>
        <v>616</v>
      </c>
      <c r="D229" s="1155" t="e">
        <f t="shared" si="314"/>
        <v>#DIV/0!</v>
      </c>
      <c r="E229" s="1155">
        <f t="shared" si="314"/>
        <v>530</v>
      </c>
      <c r="F229" s="1155" t="e">
        <f t="shared" si="314"/>
        <v>#DIV/0!</v>
      </c>
      <c r="G229" s="753">
        <f>SUM(G221:G228)</f>
        <v>878</v>
      </c>
      <c r="H229" s="1156">
        <f t="shared" ref="H229" si="315">G229/$B229</f>
        <v>0.7668122270742358</v>
      </c>
      <c r="I229" s="753">
        <f>SUM(I221:I228)</f>
        <v>614</v>
      </c>
      <c r="J229" s="1156">
        <f t="shared" ref="J229" si="316">I229/$B229</f>
        <v>0.53624454148471612</v>
      </c>
      <c r="K229" s="753">
        <f>SUM(K221:K228)</f>
        <v>598</v>
      </c>
      <c r="L229" s="1156">
        <f t="shared" ref="L229" si="317">K229/$B229</f>
        <v>0.52227074235807858</v>
      </c>
      <c r="M229" s="753">
        <f>SUM(M221:M228)</f>
        <v>917</v>
      </c>
      <c r="N229" s="1156">
        <f t="shared" ref="N229" si="318">M229/$B229</f>
        <v>0.80087336244541485</v>
      </c>
      <c r="O229" s="753">
        <f>SUM(O221:O228)</f>
        <v>908</v>
      </c>
      <c r="P229" s="1156">
        <f t="shared" ref="P229" si="319">O229/$B229</f>
        <v>0.79301310043668127</v>
      </c>
      <c r="Q229" s="753">
        <f>SUM(Q221:Q228)</f>
        <v>1257</v>
      </c>
      <c r="R229" s="1156">
        <f t="shared" ref="R229" si="320">Q229/$B229</f>
        <v>1.0978165938864628</v>
      </c>
      <c r="S229" s="753">
        <f>SUM(S221:S228)</f>
        <v>493</v>
      </c>
      <c r="T229" s="1084">
        <f t="shared" si="311"/>
        <v>0.43056768558951963</v>
      </c>
      <c r="U229" s="753">
        <f>SUM(U221:U228)</f>
        <v>957</v>
      </c>
      <c r="V229" s="1084">
        <f t="shared" si="312"/>
        <v>0.83580786026200871</v>
      </c>
      <c r="W229" s="753">
        <f>SUM(W221:W228)</f>
        <v>718</v>
      </c>
      <c r="X229" s="1084">
        <f t="shared" si="313"/>
        <v>0.62707423580786026</v>
      </c>
      <c r="Y229" s="1484"/>
      <c r="Z229" s="1484"/>
      <c r="AA229" s="1005">
        <f>SUM(G229,I229,K229,M229,O229,Q229)</f>
        <v>5172</v>
      </c>
    </row>
    <row r="230" spans="1:27" x14ac:dyDescent="0.25">
      <c r="B230" s="142"/>
      <c r="C230" s="142"/>
      <c r="D230" s="142"/>
      <c r="E230" s="142"/>
      <c r="F230" s="142"/>
      <c r="H230" s="142"/>
      <c r="J230" s="142"/>
      <c r="L230" s="142"/>
      <c r="N230" s="142"/>
      <c r="P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7" ht="16.5" thickBot="1" x14ac:dyDescent="0.3">
      <c r="A231" s="1427" t="s">
        <v>569</v>
      </c>
      <c r="B231" s="1428"/>
      <c r="C231" s="1428"/>
      <c r="D231" s="1428"/>
      <c r="E231" s="1428"/>
      <c r="F231" s="1428"/>
      <c r="G231" s="1428"/>
      <c r="H231" s="1428"/>
      <c r="I231" s="1428"/>
      <c r="J231" s="1428"/>
      <c r="K231" s="1428"/>
      <c r="L231" s="1428"/>
      <c r="M231" s="1428"/>
      <c r="N231" s="1428"/>
      <c r="O231" s="1428"/>
      <c r="P231" s="1428"/>
      <c r="Q231" s="1428"/>
      <c r="R231" s="1428"/>
      <c r="S231" s="1428"/>
      <c r="T231" s="1428"/>
      <c r="U231" s="1428"/>
      <c r="V231" s="1428"/>
      <c r="W231" s="1428"/>
      <c r="X231" s="1428"/>
      <c r="Y231" s="1428"/>
      <c r="Z231" s="1428"/>
      <c r="AA231" s="1428"/>
    </row>
    <row r="232" spans="1:27" ht="24.75" outlineLevel="1" thickBot="1" x14ac:dyDescent="0.3">
      <c r="A232" s="1259" t="s">
        <v>14</v>
      </c>
      <c r="B232" s="303" t="s">
        <v>172</v>
      </c>
      <c r="C232" s="1121" t="s">
        <v>544</v>
      </c>
      <c r="D232" s="15" t="s">
        <v>1</v>
      </c>
      <c r="E232" s="1121" t="s">
        <v>545</v>
      </c>
      <c r="F232" s="15" t="s">
        <v>1</v>
      </c>
      <c r="G232" s="346" t="str">
        <f>'Pque N Mundo I'!G6</f>
        <v>MAR_17</v>
      </c>
      <c r="H232" s="347" t="str">
        <f>'Pque N Mundo I'!H6</f>
        <v>%</v>
      </c>
      <c r="I232" s="346" t="str">
        <f>'Pque N Mundo I'!I6</f>
        <v>ABR_17</v>
      </c>
      <c r="J232" s="347" t="str">
        <f>'Pque N Mundo I'!J6</f>
        <v>%</v>
      </c>
      <c r="K232" s="346" t="str">
        <f>'Pque N Mundo I'!K6</f>
        <v>MAI_17</v>
      </c>
      <c r="L232" s="347" t="str">
        <f>'Pque N Mundo I'!L6</f>
        <v>%</v>
      </c>
      <c r="M232" s="346" t="str">
        <f>'Pque N Mundo I'!O6</f>
        <v>JUN_17</v>
      </c>
      <c r="N232" s="347" t="str">
        <f>'Pque N Mundo I'!P6</f>
        <v>%</v>
      </c>
      <c r="O232" s="348" t="str">
        <f>'Pque N Mundo I'!Q6</f>
        <v>JUL_17</v>
      </c>
      <c r="P232" s="349" t="str">
        <f>'Pque N Mundo I'!R6</f>
        <v>%</v>
      </c>
      <c r="Q232" s="348" t="str">
        <f>'Pque N Mundo I'!S6</f>
        <v>AGO_17</v>
      </c>
      <c r="R232" s="349" t="str">
        <f>'Pque N Mundo I'!T6</f>
        <v>%</v>
      </c>
      <c r="S232" s="14" t="s">
        <v>533</v>
      </c>
      <c r="T232" s="15" t="s">
        <v>1</v>
      </c>
      <c r="U232" s="14" t="s">
        <v>534</v>
      </c>
      <c r="V232" s="15" t="s">
        <v>1</v>
      </c>
      <c r="W232" s="14" t="s">
        <v>535</v>
      </c>
      <c r="X232" s="15" t="s">
        <v>1</v>
      </c>
      <c r="Y232" s="1482"/>
      <c r="Z232" s="1482"/>
      <c r="AA232" s="147" t="s">
        <v>6</v>
      </c>
    </row>
    <row r="233" spans="1:27" ht="15.75" outlineLevel="1" thickTop="1" x14ac:dyDescent="0.25">
      <c r="A233" s="1260" t="s">
        <v>163</v>
      </c>
      <c r="B233" s="338">
        <f>'HORA CERTA'!$B$53</f>
        <v>120</v>
      </c>
      <c r="C233" s="203">
        <f>'HORA CERTA'!C53</f>
        <v>135</v>
      </c>
      <c r="D233" s="203">
        <f>'HORA CERTA'!D53</f>
        <v>1.125</v>
      </c>
      <c r="E233" s="203">
        <f>'HORA CERTA'!E53</f>
        <v>124</v>
      </c>
      <c r="F233" s="203">
        <f>'HORA CERTA'!F53</f>
        <v>1.0333333333333334</v>
      </c>
      <c r="G233" s="203">
        <f>'HORA CERTA'!G53</f>
        <v>158</v>
      </c>
      <c r="H233" s="204">
        <f t="shared" ref="H233:H241" si="321">G233/$B233</f>
        <v>1.3166666666666667</v>
      </c>
      <c r="I233" s="203">
        <f>'HORA CERTA'!$I$53</f>
        <v>123</v>
      </c>
      <c r="J233" s="204">
        <f t="shared" ref="J233:J241" si="322">I233/$B233</f>
        <v>1.0249999999999999</v>
      </c>
      <c r="K233" s="203">
        <f>'HORA CERTA'!$K$53</f>
        <v>152</v>
      </c>
      <c r="L233" s="204">
        <f t="shared" ref="L233:L241" si="323">K233/$B233</f>
        <v>1.2666666666666666</v>
      </c>
      <c r="M233" s="203">
        <f>'HORA CERTA'!$O$53</f>
        <v>144</v>
      </c>
      <c r="N233" s="204">
        <f t="shared" ref="N233:N241" si="324">M233/$B233</f>
        <v>1.2</v>
      </c>
      <c r="O233" s="203">
        <f>'HORA CERTA'!$Q$53</f>
        <v>164</v>
      </c>
      <c r="P233" s="204">
        <f t="shared" ref="P233:P241" si="325">O233/$B233</f>
        <v>1.3666666666666667</v>
      </c>
      <c r="Q233" s="203">
        <f>'HORA CERTA'!$S$53</f>
        <v>185</v>
      </c>
      <c r="R233" s="204">
        <f t="shared" ref="R233:R241" si="326">Q233/$B233</f>
        <v>1.5416666666666667</v>
      </c>
      <c r="S233" s="203">
        <f>'HORA CERTA'!$W$53</f>
        <v>144</v>
      </c>
      <c r="T233" s="70">
        <f t="shared" ref="T233" si="327">S233/$B233</f>
        <v>1.2</v>
      </c>
      <c r="U233" s="203">
        <f>'HORA CERTA'!Y53</f>
        <v>139</v>
      </c>
      <c r="V233" s="70">
        <f t="shared" ref="V233:X233" si="328">U233/$B233</f>
        <v>1.1583333333333334</v>
      </c>
      <c r="W233" s="203">
        <f>'HORA CERTA'!AA53</f>
        <v>138</v>
      </c>
      <c r="X233" s="70">
        <f t="shared" si="328"/>
        <v>1.1499999999999999</v>
      </c>
      <c r="Y233" s="1484"/>
      <c r="Z233" s="1484"/>
      <c r="AA233" s="203">
        <f>SUM(G233,I233,K233,M233,O233,Q233)</f>
        <v>926</v>
      </c>
    </row>
    <row r="234" spans="1:27" outlineLevel="1" x14ac:dyDescent="0.25">
      <c r="A234" s="1261" t="s">
        <v>164</v>
      </c>
      <c r="B234" s="339">
        <f>'HORA CERTA'!$B$54</f>
        <v>140</v>
      </c>
      <c r="C234" s="281">
        <f>'HORA CERTA'!C54</f>
        <v>157</v>
      </c>
      <c r="D234" s="281">
        <f>'HORA CERTA'!D54</f>
        <v>1.1214285714285714</v>
      </c>
      <c r="E234" s="281">
        <f>'HORA CERTA'!E54</f>
        <v>117</v>
      </c>
      <c r="F234" s="281">
        <f>'HORA CERTA'!F54</f>
        <v>0.83571428571428574</v>
      </c>
      <c r="G234" s="281">
        <f>'HORA CERTA'!G54</f>
        <v>148</v>
      </c>
      <c r="H234" s="204">
        <f t="shared" si="321"/>
        <v>1.0571428571428572</v>
      </c>
      <c r="I234" s="198">
        <f>'HORA CERTA'!$I$54</f>
        <v>139</v>
      </c>
      <c r="J234" s="204">
        <f t="shared" si="322"/>
        <v>0.99285714285714288</v>
      </c>
      <c r="K234" s="198">
        <f>'HORA CERTA'!$K$54</f>
        <v>146</v>
      </c>
      <c r="L234" s="204">
        <f t="shared" si="323"/>
        <v>1.0428571428571429</v>
      </c>
      <c r="M234" s="198">
        <f>'HORA CERTA'!$O$54</f>
        <v>145</v>
      </c>
      <c r="N234" s="204">
        <f t="shared" si="324"/>
        <v>1.0357142857142858</v>
      </c>
      <c r="O234" s="281">
        <f>'HORA CERTA'!$Q$54</f>
        <v>151</v>
      </c>
      <c r="P234" s="204">
        <f t="shared" si="325"/>
        <v>1.0785714285714285</v>
      </c>
      <c r="Q234" s="281">
        <f>'HORA CERTA'!$S$54</f>
        <v>149</v>
      </c>
      <c r="R234" s="204">
        <f t="shared" si="326"/>
        <v>1.0642857142857143</v>
      </c>
      <c r="S234" s="203">
        <f>'HORA CERTA'!$W$54</f>
        <v>132</v>
      </c>
      <c r="T234" s="70">
        <f t="shared" ref="T234:T241" si="329">S234/$B234</f>
        <v>0.94285714285714284</v>
      </c>
      <c r="U234" s="203">
        <f>'HORA CERTA'!Y54</f>
        <v>116</v>
      </c>
      <c r="V234" s="70">
        <f t="shared" ref="V234:V241" si="330">U234/$B234</f>
        <v>0.82857142857142863</v>
      </c>
      <c r="W234" s="203">
        <f>'HORA CERTA'!AA54</f>
        <v>108</v>
      </c>
      <c r="X234" s="70">
        <f t="shared" ref="X234:X241" si="331">W234/$B234</f>
        <v>0.77142857142857146</v>
      </c>
      <c r="Y234" s="1484"/>
      <c r="Z234" s="1484"/>
      <c r="AA234" s="281">
        <f>SUM(G234,I234,K234,M234,O234,Q234)</f>
        <v>878</v>
      </c>
    </row>
    <row r="235" spans="1:27" outlineLevel="1" x14ac:dyDescent="0.25">
      <c r="A235" s="1261" t="s">
        <v>165</v>
      </c>
      <c r="B235" s="339">
        <f>'HORA CERTA'!$B$55</f>
        <v>200</v>
      </c>
      <c r="C235" s="281">
        <f>'HORA CERTA'!C55</f>
        <v>160</v>
      </c>
      <c r="D235" s="281">
        <f>'HORA CERTA'!D55</f>
        <v>0.8</v>
      </c>
      <c r="E235" s="281">
        <f>'HORA CERTA'!E55</f>
        <v>71</v>
      </c>
      <c r="F235" s="281">
        <f>'HORA CERTA'!F55</f>
        <v>0.35499999999999998</v>
      </c>
      <c r="G235" s="281">
        <f>'HORA CERTA'!G55</f>
        <v>223</v>
      </c>
      <c r="H235" s="204">
        <f t="shared" si="321"/>
        <v>1.115</v>
      </c>
      <c r="I235" s="198">
        <f>'HORA CERTA'!$I$55</f>
        <v>211</v>
      </c>
      <c r="J235" s="204">
        <f t="shared" si="322"/>
        <v>1.0549999999999999</v>
      </c>
      <c r="K235" s="198">
        <f>'HORA CERTA'!$K$55</f>
        <v>246</v>
      </c>
      <c r="L235" s="204">
        <f t="shared" si="323"/>
        <v>1.23</v>
      </c>
      <c r="M235" s="198">
        <f>'HORA CERTA'!$O$55</f>
        <v>227</v>
      </c>
      <c r="N235" s="204">
        <f t="shared" si="324"/>
        <v>1.135</v>
      </c>
      <c r="O235" s="281">
        <f>'HORA CERTA'!$Q$55</f>
        <v>223</v>
      </c>
      <c r="P235" s="204">
        <f t="shared" si="325"/>
        <v>1.115</v>
      </c>
      <c r="Q235" s="281">
        <f>'HORA CERTA'!$S$55</f>
        <v>215</v>
      </c>
      <c r="R235" s="204">
        <f t="shared" si="326"/>
        <v>1.075</v>
      </c>
      <c r="S235" s="203">
        <f>'HORA CERTA'!$W$55</f>
        <v>177</v>
      </c>
      <c r="T235" s="70">
        <f t="shared" si="329"/>
        <v>0.88500000000000001</v>
      </c>
      <c r="U235" s="203">
        <f>'HORA CERTA'!Y55</f>
        <v>207</v>
      </c>
      <c r="V235" s="70">
        <f t="shared" si="330"/>
        <v>1.0349999999999999</v>
      </c>
      <c r="W235" s="203">
        <f>'HORA CERTA'!AA55</f>
        <v>197</v>
      </c>
      <c r="X235" s="70">
        <f t="shared" si="331"/>
        <v>0.98499999999999999</v>
      </c>
      <c r="Y235" s="1484"/>
      <c r="Z235" s="1484"/>
      <c r="AA235" s="281">
        <f>SUM(G235,I235,K235,M235,O235,Q235)</f>
        <v>1345</v>
      </c>
    </row>
    <row r="236" spans="1:27" outlineLevel="1" x14ac:dyDescent="0.25">
      <c r="A236" s="1261" t="s">
        <v>166</v>
      </c>
      <c r="B236" s="339">
        <f>'HORA CERTA'!$B$56</f>
        <v>0</v>
      </c>
      <c r="C236" s="281">
        <f>'HORA CERTA'!C56</f>
        <v>0</v>
      </c>
      <c r="D236" s="281" t="e">
        <f>'HORA CERTA'!D56</f>
        <v>#DIV/0!</v>
      </c>
      <c r="E236" s="281">
        <f>'HORA CERTA'!E56</f>
        <v>0</v>
      </c>
      <c r="F236" s="281" t="e">
        <f>'HORA CERTA'!F56</f>
        <v>#DIV/0!</v>
      </c>
      <c r="G236" s="281">
        <f>'HORA CERTA'!G56</f>
        <v>0</v>
      </c>
      <c r="H236" s="204" t="e">
        <f t="shared" si="321"/>
        <v>#DIV/0!</v>
      </c>
      <c r="I236" s="198">
        <f>'HORA CERTA'!$I$56</f>
        <v>0</v>
      </c>
      <c r="J236" s="204" t="e">
        <f t="shared" si="322"/>
        <v>#DIV/0!</v>
      </c>
      <c r="K236" s="198">
        <f>'HORA CERTA'!$K$56</f>
        <v>0</v>
      </c>
      <c r="L236" s="204" t="e">
        <f t="shared" si="323"/>
        <v>#DIV/0!</v>
      </c>
      <c r="M236" s="198">
        <f>'HORA CERTA'!$O$56</f>
        <v>0</v>
      </c>
      <c r="N236" s="204" t="e">
        <f t="shared" si="324"/>
        <v>#DIV/0!</v>
      </c>
      <c r="O236" s="281">
        <f>'HORA CERTA'!$Q$56</f>
        <v>0</v>
      </c>
      <c r="P236" s="204" t="e">
        <f t="shared" si="325"/>
        <v>#DIV/0!</v>
      </c>
      <c r="Q236" s="281">
        <f>'HORA CERTA'!$S$56</f>
        <v>0</v>
      </c>
      <c r="R236" s="204" t="e">
        <f t="shared" si="326"/>
        <v>#DIV/0!</v>
      </c>
      <c r="S236" s="203">
        <f>'HORA CERTA'!$W$56</f>
        <v>0</v>
      </c>
      <c r="T236" s="70" t="e">
        <f t="shared" si="329"/>
        <v>#DIV/0!</v>
      </c>
      <c r="U236" s="203">
        <f>'HORA CERTA'!Y56</f>
        <v>0</v>
      </c>
      <c r="V236" s="70" t="e">
        <f t="shared" si="330"/>
        <v>#DIV/0!</v>
      </c>
      <c r="W236" s="203">
        <f>'HORA CERTA'!AA56</f>
        <v>0</v>
      </c>
      <c r="X236" s="70" t="e">
        <f t="shared" si="331"/>
        <v>#DIV/0!</v>
      </c>
      <c r="Y236" s="1484"/>
      <c r="Z236" s="1484"/>
      <c r="AA236" s="281">
        <f>SUM(G236,I236,K236,M236,O236,Q236)</f>
        <v>0</v>
      </c>
    </row>
    <row r="237" spans="1:27" outlineLevel="1" x14ac:dyDescent="0.25">
      <c r="A237" s="1261" t="s">
        <v>167</v>
      </c>
      <c r="B237" s="339">
        <f>'HORA CERTA'!$B$57</f>
        <v>300</v>
      </c>
      <c r="C237" s="281">
        <f>'HORA CERTA'!C57</f>
        <v>300</v>
      </c>
      <c r="D237" s="281">
        <f>'HORA CERTA'!D57</f>
        <v>1</v>
      </c>
      <c r="E237" s="281">
        <f>'HORA CERTA'!E57</f>
        <v>300</v>
      </c>
      <c r="F237" s="281">
        <f>'HORA CERTA'!F57</f>
        <v>1</v>
      </c>
      <c r="G237" s="281">
        <f>'HORA CERTA'!G57</f>
        <v>300</v>
      </c>
      <c r="H237" s="204">
        <f t="shared" si="321"/>
        <v>1</v>
      </c>
      <c r="I237" s="198">
        <f>'HORA CERTA'!$I$57</f>
        <v>300</v>
      </c>
      <c r="J237" s="204">
        <f t="shared" si="322"/>
        <v>1</v>
      </c>
      <c r="K237" s="198">
        <f>'HORA CERTA'!$K$57</f>
        <v>270</v>
      </c>
      <c r="L237" s="204">
        <f t="shared" si="323"/>
        <v>0.9</v>
      </c>
      <c r="M237" s="198">
        <f>'HORA CERTA'!$O$57</f>
        <v>298</v>
      </c>
      <c r="N237" s="204">
        <f t="shared" si="324"/>
        <v>0.99333333333333329</v>
      </c>
      <c r="O237" s="281">
        <f>'HORA CERTA'!$Q$57</f>
        <v>239</v>
      </c>
      <c r="P237" s="204">
        <f t="shared" si="325"/>
        <v>0.79666666666666663</v>
      </c>
      <c r="Q237" s="281">
        <f>'HORA CERTA'!$S$57</f>
        <v>255</v>
      </c>
      <c r="R237" s="204">
        <f t="shared" si="326"/>
        <v>0.85</v>
      </c>
      <c r="S237" s="203">
        <f>'HORA CERTA'!$W$57</f>
        <v>213</v>
      </c>
      <c r="T237" s="70">
        <f t="shared" si="329"/>
        <v>0.71</v>
      </c>
      <c r="U237" s="203">
        <f>'HORA CERTA'!Y57</f>
        <v>280</v>
      </c>
      <c r="V237" s="70">
        <f t="shared" si="330"/>
        <v>0.93333333333333335</v>
      </c>
      <c r="W237" s="203">
        <f>'HORA CERTA'!AA57</f>
        <v>292</v>
      </c>
      <c r="X237" s="70">
        <f t="shared" si="331"/>
        <v>0.97333333333333338</v>
      </c>
      <c r="Y237" s="1484"/>
      <c r="Z237" s="1484"/>
      <c r="AA237" s="281">
        <f>SUM(G237,I237,K237,M237,O237,Q237)</f>
        <v>1662</v>
      </c>
    </row>
    <row r="238" spans="1:27" outlineLevel="1" x14ac:dyDescent="0.25">
      <c r="A238" s="1261" t="s">
        <v>168</v>
      </c>
      <c r="B238" s="339">
        <f>'HORA CERTA'!$B$58</f>
        <v>132</v>
      </c>
      <c r="C238" s="281">
        <f>'HORA CERTA'!C58</f>
        <v>145</v>
      </c>
      <c r="D238" s="281">
        <f>'HORA CERTA'!D58</f>
        <v>1.0984848484848484</v>
      </c>
      <c r="E238" s="281">
        <f>'HORA CERTA'!E58</f>
        <v>140</v>
      </c>
      <c r="F238" s="281">
        <f>'HORA CERTA'!F58</f>
        <v>1.0606060606060606</v>
      </c>
      <c r="G238" s="281">
        <f>'HORA CERTA'!G58</f>
        <v>200</v>
      </c>
      <c r="H238" s="204">
        <f t="shared" si="321"/>
        <v>1.5151515151515151</v>
      </c>
      <c r="I238" s="198">
        <f>'HORA CERTA'!$I$58</f>
        <v>132</v>
      </c>
      <c r="J238" s="204">
        <f t="shared" si="322"/>
        <v>1</v>
      </c>
      <c r="K238" s="198">
        <f>'HORA CERTA'!$K$58</f>
        <v>164</v>
      </c>
      <c r="L238" s="204">
        <f t="shared" si="323"/>
        <v>1.2424242424242424</v>
      </c>
      <c r="M238" s="198">
        <f>'HORA CERTA'!$O$58</f>
        <v>132</v>
      </c>
      <c r="N238" s="204">
        <f t="shared" si="324"/>
        <v>1</v>
      </c>
      <c r="O238" s="281">
        <f>'HORA CERTA'!$Q$58</f>
        <v>183</v>
      </c>
      <c r="P238" s="204">
        <f t="shared" si="325"/>
        <v>1.3863636363636365</v>
      </c>
      <c r="Q238" s="281">
        <f>'HORA CERTA'!$S$58</f>
        <v>168</v>
      </c>
      <c r="R238" s="204">
        <f t="shared" si="326"/>
        <v>1.2727272727272727</v>
      </c>
      <c r="S238" s="203">
        <f>'HORA CERTA'!$W$58</f>
        <v>2</v>
      </c>
      <c r="T238" s="70">
        <f t="shared" si="329"/>
        <v>1.5151515151515152E-2</v>
      </c>
      <c r="U238" s="203">
        <f>'HORA CERTA'!Y58</f>
        <v>114</v>
      </c>
      <c r="V238" s="70">
        <f t="shared" si="330"/>
        <v>0.86363636363636365</v>
      </c>
      <c r="W238" s="203">
        <f>'HORA CERTA'!AA58</f>
        <v>132</v>
      </c>
      <c r="X238" s="70">
        <f t="shared" si="331"/>
        <v>1</v>
      </c>
      <c r="Y238" s="1484"/>
      <c r="Z238" s="1484"/>
      <c r="AA238" s="281">
        <f>SUM(G238,I238,K238,M238,O238,Q238)</f>
        <v>979</v>
      </c>
    </row>
    <row r="239" spans="1:27" outlineLevel="1" x14ac:dyDescent="0.25">
      <c r="A239" s="1263" t="s">
        <v>169</v>
      </c>
      <c r="B239" s="537">
        <f>'HORA CERTA'!$B$59</f>
        <v>176</v>
      </c>
      <c r="C239" s="1005">
        <f>'HORA CERTA'!C59</f>
        <v>176</v>
      </c>
      <c r="D239" s="1005">
        <f>'HORA CERTA'!D59</f>
        <v>1</v>
      </c>
      <c r="E239" s="1005">
        <f>'HORA CERTA'!E59</f>
        <v>162</v>
      </c>
      <c r="F239" s="1005">
        <f>'HORA CERTA'!F59</f>
        <v>0.92045454545454541</v>
      </c>
      <c r="G239" s="1005">
        <f>'HORA CERTA'!G59</f>
        <v>176</v>
      </c>
      <c r="H239" s="1006">
        <f t="shared" si="321"/>
        <v>1</v>
      </c>
      <c r="I239" s="1005">
        <f>'HORA CERTA'!$I$59</f>
        <v>152</v>
      </c>
      <c r="J239" s="1006">
        <f t="shared" si="322"/>
        <v>0.86363636363636365</v>
      </c>
      <c r="K239" s="1005">
        <f>'HORA CERTA'!$K$59</f>
        <v>179</v>
      </c>
      <c r="L239" s="1006">
        <f t="shared" si="323"/>
        <v>1.0170454545454546</v>
      </c>
      <c r="M239" s="1005">
        <f>'HORA CERTA'!$O$59</f>
        <v>176</v>
      </c>
      <c r="N239" s="1006">
        <f t="shared" si="324"/>
        <v>1</v>
      </c>
      <c r="O239" s="1005">
        <f>'HORA CERTA'!$Q$59</f>
        <v>192</v>
      </c>
      <c r="P239" s="1006">
        <f t="shared" si="325"/>
        <v>1.0909090909090908</v>
      </c>
      <c r="Q239" s="1005">
        <f>'HORA CERTA'!$S$59</f>
        <v>150</v>
      </c>
      <c r="R239" s="1006">
        <f t="shared" si="326"/>
        <v>0.85227272727272729</v>
      </c>
      <c r="S239" s="203">
        <f>'HORA CERTA'!$W$59</f>
        <v>178</v>
      </c>
      <c r="T239" s="70">
        <f t="shared" si="329"/>
        <v>1.0113636363636365</v>
      </c>
      <c r="U239" s="203">
        <f>'HORA CERTA'!Y59</f>
        <v>136</v>
      </c>
      <c r="V239" s="70">
        <f t="shared" si="330"/>
        <v>0.77272727272727271</v>
      </c>
      <c r="W239" s="203">
        <f>'HORA CERTA'!AA59</f>
        <v>69</v>
      </c>
      <c r="X239" s="70">
        <f t="shared" si="331"/>
        <v>0.39204545454545453</v>
      </c>
      <c r="Y239" s="1484"/>
      <c r="Z239" s="1484"/>
      <c r="AA239" s="281">
        <f>SUM(G239,I239,K239,M239,O239,Q239)</f>
        <v>1025</v>
      </c>
    </row>
    <row r="240" spans="1:27" ht="15.75" outlineLevel="1" thickBot="1" x14ac:dyDescent="0.3">
      <c r="A240" s="1262" t="str">
        <f>'HORA CERTA'!A60</f>
        <v xml:space="preserve">RAIO-X </v>
      </c>
      <c r="B240" s="1151">
        <f>'HORA CERTA'!B60</f>
        <v>0</v>
      </c>
      <c r="C240" s="1152">
        <f>'HORA CERTA'!C60</f>
        <v>854</v>
      </c>
      <c r="D240" s="1152" t="e">
        <f>'HORA CERTA'!D60</f>
        <v>#DIV/0!</v>
      </c>
      <c r="E240" s="1152">
        <f>'HORA CERTA'!E60</f>
        <v>620</v>
      </c>
      <c r="F240" s="1152" t="e">
        <f>'HORA CERTA'!F60</f>
        <v>#DIV/0!</v>
      </c>
      <c r="G240" s="1152">
        <f>'HORA CERTA'!G60</f>
        <v>820</v>
      </c>
      <c r="H240" s="1153" t="e">
        <f>'HORA CERTA'!H60</f>
        <v>#DIV/0!</v>
      </c>
      <c r="I240" s="1152">
        <f>'HORA CERTA'!I60</f>
        <v>480</v>
      </c>
      <c r="J240" s="1153" t="e">
        <f>'HORA CERTA'!J60</f>
        <v>#DIV/0!</v>
      </c>
      <c r="K240" s="1152">
        <f>'HORA CERTA'!K60</f>
        <v>455</v>
      </c>
      <c r="L240" s="1153" t="e">
        <f>'HORA CERTA'!L60</f>
        <v>#DIV/0!</v>
      </c>
      <c r="M240" s="1152">
        <f>'HORA CERTA'!O60</f>
        <v>870</v>
      </c>
      <c r="N240" s="1153" t="e">
        <f>'HORA CERTA'!P60</f>
        <v>#DIV/0!</v>
      </c>
      <c r="O240" s="1152">
        <f>'HORA CERTA'!Q60</f>
        <v>290</v>
      </c>
      <c r="P240" s="1153" t="e">
        <f>'HORA CERTA'!R60</f>
        <v>#DIV/0!</v>
      </c>
      <c r="Q240" s="1152">
        <f>'HORA CERTA'!S60</f>
        <v>1206</v>
      </c>
      <c r="R240" s="1153" t="e">
        <f>'HORA CERTA'!T60</f>
        <v>#DIV/0!</v>
      </c>
      <c r="S240" s="203">
        <f>'HORA CERTA'!$W$60</f>
        <v>343</v>
      </c>
      <c r="T240" s="1052" t="e">
        <f t="shared" si="329"/>
        <v>#DIV/0!</v>
      </c>
      <c r="U240" s="203">
        <f>'HORA CERTA'!Y60</f>
        <v>24</v>
      </c>
      <c r="V240" s="1052" t="e">
        <f t="shared" si="330"/>
        <v>#DIV/0!</v>
      </c>
      <c r="W240" s="203">
        <f>'HORA CERTA'!AA60</f>
        <v>419</v>
      </c>
      <c r="X240" s="1052" t="e">
        <f t="shared" si="331"/>
        <v>#DIV/0!</v>
      </c>
      <c r="Y240" s="1484"/>
      <c r="Z240" s="1484"/>
      <c r="AA240" s="1005">
        <f>SUM(G240,I240,K240,M240,O240,Q240)</f>
        <v>4121</v>
      </c>
    </row>
    <row r="241" spans="1:27" ht="15.75" outlineLevel="1" thickBot="1" x14ac:dyDescent="0.3">
      <c r="A241" s="1270" t="s">
        <v>7</v>
      </c>
      <c r="B241" s="1155">
        <f>SUM(B233:B239)</f>
        <v>1068</v>
      </c>
      <c r="C241" s="753">
        <f t="shared" ref="C241:F241" si="332">SUM(C233:C239)</f>
        <v>1073</v>
      </c>
      <c r="D241" s="753" t="e">
        <f t="shared" si="332"/>
        <v>#DIV/0!</v>
      </c>
      <c r="E241" s="753">
        <f t="shared" si="332"/>
        <v>914</v>
      </c>
      <c r="F241" s="753" t="e">
        <f t="shared" si="332"/>
        <v>#DIV/0!</v>
      </c>
      <c r="G241" s="753">
        <f>SUM(G233:G239)</f>
        <v>1205</v>
      </c>
      <c r="H241" s="1156">
        <f t="shared" si="321"/>
        <v>1.1282771535580525</v>
      </c>
      <c r="I241" s="753">
        <f>SUM(I233:I239)</f>
        <v>1057</v>
      </c>
      <c r="J241" s="1156">
        <f t="shared" si="322"/>
        <v>0.98970037453183524</v>
      </c>
      <c r="K241" s="753">
        <f>SUM(K233:K239)</f>
        <v>1157</v>
      </c>
      <c r="L241" s="1156">
        <f t="shared" si="323"/>
        <v>1.0833333333333333</v>
      </c>
      <c r="M241" s="753">
        <f>SUM(M233:M239)</f>
        <v>1122</v>
      </c>
      <c r="N241" s="1156">
        <f t="shared" si="324"/>
        <v>1.050561797752809</v>
      </c>
      <c r="O241" s="753">
        <f t="shared" ref="O241" si="333">SUM(O233:O239)</f>
        <v>1152</v>
      </c>
      <c r="P241" s="1156">
        <f t="shared" si="325"/>
        <v>1.0786516853932584</v>
      </c>
      <c r="Q241" s="753">
        <f t="shared" ref="Q241" si="334">SUM(Q233:Q239)</f>
        <v>1122</v>
      </c>
      <c r="R241" s="1156">
        <f t="shared" si="326"/>
        <v>1.050561797752809</v>
      </c>
      <c r="S241" s="753">
        <f>SUM(S233:S240)</f>
        <v>1189</v>
      </c>
      <c r="T241" s="1084">
        <f t="shared" si="329"/>
        <v>1.1132958801498127</v>
      </c>
      <c r="U241" s="753">
        <f>SUM(U233:U240)</f>
        <v>1016</v>
      </c>
      <c r="V241" s="1084">
        <f t="shared" si="330"/>
        <v>0.95131086142322097</v>
      </c>
      <c r="W241" s="753">
        <f>SUM(W233:W240)</f>
        <v>1355</v>
      </c>
      <c r="X241" s="1084">
        <f t="shared" si="331"/>
        <v>1.2687265917602997</v>
      </c>
      <c r="Y241" s="1483"/>
      <c r="Z241" s="1483"/>
      <c r="AA241" s="1157">
        <f>SUM(G241,I241,K241,M241,O241,Q241)</f>
        <v>6815</v>
      </c>
    </row>
    <row r="243" spans="1:27" customFormat="1" ht="16.5" thickBot="1" x14ac:dyDescent="0.3">
      <c r="A243" s="1402" t="s">
        <v>540</v>
      </c>
      <c r="B243" s="1403"/>
      <c r="C243" s="1403"/>
      <c r="D243" s="1403"/>
      <c r="E243" s="1403"/>
      <c r="F243" s="1403"/>
      <c r="G243" s="1403"/>
      <c r="H243" s="1403"/>
      <c r="I243" s="1403"/>
      <c r="J243" s="1403"/>
      <c r="K243" s="1403"/>
      <c r="L243" s="1403"/>
      <c r="M243" s="1403"/>
      <c r="N243" s="1403"/>
      <c r="O243" s="1403"/>
      <c r="P243" s="1403"/>
      <c r="Q243" s="1403"/>
      <c r="R243" s="1403"/>
      <c r="S243" s="1403"/>
      <c r="T243" s="1403"/>
      <c r="U243" s="1403"/>
      <c r="V243" s="1403"/>
      <c r="W243" s="1403"/>
      <c r="X243" s="1403"/>
      <c r="Y243" s="1295"/>
      <c r="Z243" s="1295"/>
    </row>
    <row r="244" spans="1:27" customFormat="1" ht="24.75" thickBot="1" x14ac:dyDescent="0.3">
      <c r="A244" s="1248" t="s">
        <v>14</v>
      </c>
      <c r="B244" s="12" t="s">
        <v>172</v>
      </c>
      <c r="C244" s="1121" t="str">
        <f>'PSM V MARIA BAIXA'!C19</f>
        <v>JAN_17</v>
      </c>
      <c r="D244" s="15" t="s">
        <v>1</v>
      </c>
      <c r="E244" s="1121" t="str">
        <f>'PSM V MARIA BAIXA'!E19</f>
        <v>FEV_17</v>
      </c>
      <c r="F244" s="15" t="s">
        <v>1</v>
      </c>
      <c r="G244" s="1121" t="str">
        <f>'PSM V MARIA BAIXA'!G19</f>
        <v>MAR_17</v>
      </c>
      <c r="H244" s="15" t="s">
        <v>1</v>
      </c>
      <c r="I244" s="1128" t="str">
        <f>'PSM V MARIA BAIXA'!I19</f>
        <v>ABR_17</v>
      </c>
      <c r="J244" s="15" t="s">
        <v>1</v>
      </c>
      <c r="K244" s="1128" t="str">
        <f>'PSM V MARIA BAIXA'!K19</f>
        <v>MAI_17</v>
      </c>
      <c r="L244" s="15" t="s">
        <v>1</v>
      </c>
      <c r="M244" s="14" t="str">
        <f>'PSM V MARIA BAIXA'!O19</f>
        <v>JUN_17</v>
      </c>
      <c r="N244" s="15" t="s">
        <v>1</v>
      </c>
      <c r="O244" s="14" t="str">
        <f>'PSM V MARIA BAIXA'!Q19</f>
        <v>JUL_17</v>
      </c>
      <c r="P244" s="15" t="s">
        <v>1</v>
      </c>
      <c r="Q244" s="14" t="str">
        <f>'PSM V MARIA BAIXA'!S19</f>
        <v>AGO_17</v>
      </c>
      <c r="R244" s="15" t="s">
        <v>1</v>
      </c>
      <c r="S244" s="14" t="str">
        <f>'PSM V MARIA BAIXA'!W19</f>
        <v>SET_17</v>
      </c>
      <c r="T244" s="15" t="s">
        <v>1</v>
      </c>
      <c r="U244" s="14" t="str">
        <f>'PSM V MARIA BAIXA'!Y19</f>
        <v>OUT_17</v>
      </c>
      <c r="V244" s="15" t="s">
        <v>1</v>
      </c>
      <c r="W244" s="14" t="str">
        <f>'PSM V MARIA BAIXA'!AA19</f>
        <v>NOV_17</v>
      </c>
      <c r="X244" s="15" t="s">
        <v>1</v>
      </c>
      <c r="Y244" s="1489"/>
      <c r="Z244" s="1489"/>
    </row>
    <row r="245" spans="1:27" customFormat="1" ht="16.5" hidden="1" thickTop="1" thickBot="1" x14ac:dyDescent="0.3">
      <c r="A245" s="1264" t="s">
        <v>188</v>
      </c>
      <c r="B245" s="10">
        <v>40</v>
      </c>
      <c r="C245" s="1493"/>
      <c r="D245" s="1493"/>
      <c r="E245" s="1493"/>
      <c r="F245" s="1493"/>
      <c r="G245" s="1121">
        <f>'PSM V MARIA BAIXA'!G20</f>
        <v>0</v>
      </c>
      <c r="H245" s="19">
        <f t="shared" ref="H245:H253" si="335">G245/$B245</f>
        <v>0</v>
      </c>
      <c r="I245" s="1128">
        <f>'PSM V MARIA BAIXA'!I20</f>
        <v>0</v>
      </c>
      <c r="J245" s="19">
        <f>I245/$B245</f>
        <v>0</v>
      </c>
      <c r="K245" s="1128">
        <f>'PSM V MARIA BAIXA'!K20</f>
        <v>0</v>
      </c>
      <c r="L245" s="19">
        <f t="shared" ref="L245:L253" si="336">K245/$B245</f>
        <v>0</v>
      </c>
      <c r="M245" s="4">
        <f>'PSM V MARIA BAIXA'!O20</f>
        <v>0</v>
      </c>
      <c r="N245" s="19">
        <f t="shared" ref="N245:N253" si="337">M245/$B245</f>
        <v>0</v>
      </c>
      <c r="O245" s="4">
        <f>'PSM V MARIA BAIXA'!Q20</f>
        <v>0</v>
      </c>
      <c r="P245" s="19">
        <f t="shared" ref="P245:P253" si="338">O245/$B245</f>
        <v>0</v>
      </c>
      <c r="Q245" s="910">
        <f>'PSM V MARIA BAIXA'!S20</f>
        <v>0</v>
      </c>
      <c r="R245" s="19">
        <f t="shared" ref="R245:R253" si="339">Q245/$B245</f>
        <v>0</v>
      </c>
      <c r="S245" s="1053">
        <f>'PSM V MARIA BAIXA'!W20</f>
        <v>0</v>
      </c>
      <c r="T245" s="1053"/>
      <c r="U245" s="1053">
        <f>'PSM V MARIA BAIXA'!Y20</f>
        <v>0</v>
      </c>
      <c r="V245" s="1053"/>
      <c r="W245" s="101">
        <f>'PSM V MARIA BAIXA'!AA20</f>
        <v>0</v>
      </c>
      <c r="X245" s="175">
        <f t="shared" ref="X245:X249" si="340">W245/($B245*3)</f>
        <v>0</v>
      </c>
      <c r="Y245" s="1490"/>
      <c r="Z245" s="1490"/>
    </row>
    <row r="246" spans="1:27" customFormat="1" ht="16.5" hidden="1" thickTop="1" thickBot="1" x14ac:dyDescent="0.3">
      <c r="A246" s="1264" t="s">
        <v>185</v>
      </c>
      <c r="B246" s="5">
        <v>1</v>
      </c>
      <c r="C246" s="1493"/>
      <c r="D246" s="1493"/>
      <c r="E246" s="1493"/>
      <c r="F246" s="1493"/>
      <c r="G246" s="1121">
        <f>'PSM V MARIA BAIXA'!G21</f>
        <v>0</v>
      </c>
      <c r="H246" s="20">
        <f t="shared" si="335"/>
        <v>0</v>
      </c>
      <c r="I246" s="1128">
        <f>'PSM V MARIA BAIXA'!I21</f>
        <v>0</v>
      </c>
      <c r="J246" s="20">
        <f>I246/$B246</f>
        <v>0</v>
      </c>
      <c r="K246" s="1128">
        <f>'PSM V MARIA BAIXA'!K21</f>
        <v>0</v>
      </c>
      <c r="L246" s="20">
        <f t="shared" si="336"/>
        <v>0</v>
      </c>
      <c r="M246" s="4">
        <f>'PSM V MARIA BAIXA'!O21</f>
        <v>0</v>
      </c>
      <c r="N246" s="20">
        <f t="shared" si="337"/>
        <v>0</v>
      </c>
      <c r="O246" s="4">
        <f>'PSM V MARIA BAIXA'!Q21</f>
        <v>0</v>
      </c>
      <c r="P246" s="20">
        <f t="shared" si="338"/>
        <v>0</v>
      </c>
      <c r="Q246" s="4">
        <f>'PSM V MARIA BAIXA'!S21</f>
        <v>0</v>
      </c>
      <c r="R246" s="20">
        <f t="shared" si="339"/>
        <v>0</v>
      </c>
      <c r="S246" s="1054">
        <f>'PSM V MARIA BAIXA'!W21</f>
        <v>0</v>
      </c>
      <c r="T246" s="1054"/>
      <c r="U246" s="1054">
        <f>'PSM V MARIA BAIXA'!Y21</f>
        <v>0</v>
      </c>
      <c r="V246" s="1054"/>
      <c r="W246" s="103">
        <f>'PSM V MARIA BAIXA'!AA21</f>
        <v>0</v>
      </c>
      <c r="X246" s="275">
        <f t="shared" si="340"/>
        <v>0</v>
      </c>
      <c r="Y246" s="1490"/>
      <c r="Z246" s="1490"/>
    </row>
    <row r="247" spans="1:27" customFormat="1" ht="16.5" hidden="1" thickTop="1" thickBot="1" x14ac:dyDescent="0.3">
      <c r="A247" s="1241" t="s">
        <v>189</v>
      </c>
      <c r="B247" s="310">
        <v>14</v>
      </c>
      <c r="C247" s="1494"/>
      <c r="D247" s="1494"/>
      <c r="E247" s="1494"/>
      <c r="F247" s="1494"/>
      <c r="G247" s="1121">
        <f>'PSM V MARIA BAIXA'!G22</f>
        <v>0</v>
      </c>
      <c r="H247" s="20">
        <f t="shared" si="335"/>
        <v>0</v>
      </c>
      <c r="I247" s="1128">
        <f>'PSM V MARIA BAIXA'!I22</f>
        <v>0</v>
      </c>
      <c r="J247" s="20">
        <f>I247/$B247</f>
        <v>0</v>
      </c>
      <c r="K247" s="1128">
        <f>'PSM V MARIA BAIXA'!K22</f>
        <v>0</v>
      </c>
      <c r="L247" s="20">
        <f t="shared" si="336"/>
        <v>0</v>
      </c>
      <c r="M247" s="4">
        <f>'PSM V MARIA BAIXA'!O22</f>
        <v>0</v>
      </c>
      <c r="N247" s="20">
        <f t="shared" si="337"/>
        <v>0</v>
      </c>
      <c r="O247" s="4">
        <f>'PSM V MARIA BAIXA'!Q22</f>
        <v>0</v>
      </c>
      <c r="P247" s="20">
        <f t="shared" si="338"/>
        <v>0</v>
      </c>
      <c r="Q247" s="4">
        <f>'PSM V MARIA BAIXA'!S22</f>
        <v>0</v>
      </c>
      <c r="R247" s="20">
        <f t="shared" si="339"/>
        <v>0</v>
      </c>
      <c r="S247" s="1054">
        <f>'PSM V MARIA BAIXA'!W22</f>
        <v>0</v>
      </c>
      <c r="T247" s="1054"/>
      <c r="U247" s="1054">
        <f>'PSM V MARIA BAIXA'!Y22</f>
        <v>0</v>
      </c>
      <c r="V247" s="1054"/>
      <c r="W247" s="103">
        <f>'PSM V MARIA BAIXA'!AA22</f>
        <v>0</v>
      </c>
      <c r="X247" s="275">
        <f t="shared" si="340"/>
        <v>0</v>
      </c>
      <c r="Y247" s="1490"/>
      <c r="Z247" s="1490"/>
    </row>
    <row r="248" spans="1:27" customFormat="1" ht="16.5" hidden="1" thickTop="1" thickBot="1" x14ac:dyDescent="0.3">
      <c r="A248" s="1265" t="s">
        <v>190</v>
      </c>
      <c r="B248" s="5">
        <v>28</v>
      </c>
      <c r="C248" s="1493"/>
      <c r="D248" s="1493"/>
      <c r="E248" s="1493"/>
      <c r="F248" s="1493"/>
      <c r="G248" s="1121">
        <f>'PSM V MARIA BAIXA'!G23</f>
        <v>0</v>
      </c>
      <c r="H248" s="20">
        <f>G248/$B248</f>
        <v>0</v>
      </c>
      <c r="I248" s="1128">
        <f>'PSM V MARIA BAIXA'!I23</f>
        <v>0</v>
      </c>
      <c r="J248" s="20">
        <f>I248/$B248</f>
        <v>0</v>
      </c>
      <c r="K248" s="1128">
        <f>'PSM V MARIA BAIXA'!K23</f>
        <v>0</v>
      </c>
      <c r="L248" s="20">
        <f t="shared" si="336"/>
        <v>0</v>
      </c>
      <c r="M248" s="4">
        <f>'PSM V MARIA BAIXA'!O23</f>
        <v>0</v>
      </c>
      <c r="N248" s="20">
        <f t="shared" si="337"/>
        <v>0</v>
      </c>
      <c r="O248" s="4">
        <f>'PSM V MARIA BAIXA'!Q23</f>
        <v>0</v>
      </c>
      <c r="P248" s="20">
        <f>O248/$B248</f>
        <v>0</v>
      </c>
      <c r="Q248" s="4">
        <f>'PSM V MARIA BAIXA'!S23</f>
        <v>0</v>
      </c>
      <c r="R248" s="20">
        <f t="shared" si="339"/>
        <v>0</v>
      </c>
      <c r="S248" s="1054">
        <f>'PSM V MARIA BAIXA'!W23</f>
        <v>0</v>
      </c>
      <c r="T248" s="1054"/>
      <c r="U248" s="1054">
        <f>'PSM V MARIA BAIXA'!Y23</f>
        <v>0</v>
      </c>
      <c r="V248" s="1054"/>
      <c r="W248" s="103">
        <f>'PSM V MARIA BAIXA'!AA23</f>
        <v>0</v>
      </c>
      <c r="X248" s="275">
        <f t="shared" si="340"/>
        <v>0</v>
      </c>
      <c r="Y248" s="1490"/>
      <c r="Z248" s="1490"/>
    </row>
    <row r="249" spans="1:27" customFormat="1" ht="16.5" hidden="1" thickTop="1" thickBot="1" x14ac:dyDescent="0.3">
      <c r="A249" s="1266" t="s">
        <v>191</v>
      </c>
      <c r="B249" s="17">
        <v>1</v>
      </c>
      <c r="C249" s="1495"/>
      <c r="D249" s="1495"/>
      <c r="E249" s="1495"/>
      <c r="F249" s="1495"/>
      <c r="G249" s="1121">
        <f>'PSM V MARIA BAIXA'!G24</f>
        <v>0</v>
      </c>
      <c r="H249" s="1123">
        <f>G249/$B249</f>
        <v>0</v>
      </c>
      <c r="I249" s="1128">
        <f>'PSM V MARIA BAIXA'!I24</f>
        <v>0</v>
      </c>
      <c r="J249" s="1123">
        <f>I249/$B249</f>
        <v>0</v>
      </c>
      <c r="K249" s="1128">
        <f>'PSM V MARIA BAIXA'!K24</f>
        <v>0</v>
      </c>
      <c r="L249" s="1123">
        <f t="shared" si="336"/>
        <v>0</v>
      </c>
      <c r="M249" s="1124">
        <f>'PSM V MARIA BAIXA'!O24</f>
        <v>0</v>
      </c>
      <c r="N249" s="1123">
        <f t="shared" si="337"/>
        <v>0</v>
      </c>
      <c r="O249" s="1124">
        <f>'PSM V MARIA BAIXA'!Q24</f>
        <v>0</v>
      </c>
      <c r="P249" s="1123">
        <f t="shared" si="338"/>
        <v>0</v>
      </c>
      <c r="Q249" s="1124">
        <f>'PSM V MARIA BAIXA'!S24</f>
        <v>0</v>
      </c>
      <c r="R249" s="1123">
        <f t="shared" si="339"/>
        <v>0</v>
      </c>
      <c r="S249" s="1123">
        <f>'PSM V MARIA BAIXA'!W24</f>
        <v>0</v>
      </c>
      <c r="T249" s="1123"/>
      <c r="U249" s="1123">
        <f>'PSM V MARIA BAIXA'!Y24</f>
        <v>0</v>
      </c>
      <c r="V249" s="1123"/>
      <c r="W249" s="1125">
        <f>'PSM V MARIA BAIXA'!AA24</f>
        <v>0</v>
      </c>
      <c r="X249" s="1126">
        <f t="shared" si="340"/>
        <v>0</v>
      </c>
      <c r="Y249" s="1490"/>
      <c r="Z249" s="1490"/>
    </row>
    <row r="250" spans="1:27" customFormat="1" ht="15.75" thickTop="1" x14ac:dyDescent="0.25">
      <c r="A250" s="1267" t="s">
        <v>539</v>
      </c>
      <c r="B250" s="1131"/>
      <c r="C250" s="1121">
        <f>'PSM V MARIA BAIXA'!C25</f>
        <v>3431</v>
      </c>
      <c r="D250" s="1121">
        <f>'PSM V MARIA BAIXA'!D25</f>
        <v>0</v>
      </c>
      <c r="E250" s="1121">
        <f>'PSM V MARIA BAIXA'!E25</f>
        <v>19518</v>
      </c>
      <c r="F250" s="1121">
        <f>'PSM V MARIA BAIXA'!F25</f>
        <v>0</v>
      </c>
      <c r="G250" s="1121">
        <f>'PSM V MARIA BAIXA'!G25</f>
        <v>16064</v>
      </c>
      <c r="H250" s="1127" t="e">
        <f t="shared" ref="H250:H252" si="341">G250/$B250</f>
        <v>#DIV/0!</v>
      </c>
      <c r="I250" s="1128">
        <f>'PSM V MARIA BAIXA'!I25</f>
        <v>13951</v>
      </c>
      <c r="J250" s="1127" t="e">
        <f t="shared" ref="J250:J253" si="342">I250/$B250</f>
        <v>#DIV/0!</v>
      </c>
      <c r="K250" s="1128">
        <f>'PSM V MARIA BAIXA'!K25</f>
        <v>15298</v>
      </c>
      <c r="L250" s="1127" t="e">
        <f t="shared" si="336"/>
        <v>#DIV/0!</v>
      </c>
      <c r="M250" s="1195">
        <f>'PSM V MARIA BAIXA'!O25</f>
        <v>13801</v>
      </c>
      <c r="N250" s="1127" t="e">
        <f t="shared" si="337"/>
        <v>#DIV/0!</v>
      </c>
      <c r="O250" s="1195">
        <f>'PSM V MARIA BAIXA'!Q25</f>
        <v>12267</v>
      </c>
      <c r="P250" s="1127" t="e">
        <f t="shared" si="338"/>
        <v>#DIV/0!</v>
      </c>
      <c r="Q250" s="1195">
        <f>'PSM V MARIA BAIXA'!S25</f>
        <v>14042</v>
      </c>
      <c r="R250" s="1127" t="e">
        <f t="shared" si="339"/>
        <v>#DIV/0!</v>
      </c>
      <c r="S250" s="1196">
        <f>'PSM V MARIA BAIXA'!W25</f>
        <v>13796</v>
      </c>
      <c r="T250" s="1127" t="e">
        <f t="shared" ref="T250:T253" si="343">S250/$B250</f>
        <v>#DIV/0!</v>
      </c>
      <c r="U250" s="1196">
        <f>'PSM V MARIA BAIXA'!Y25</f>
        <v>13661</v>
      </c>
      <c r="V250" s="1127" t="e">
        <f t="shared" ref="V250:V253" si="344">U250/$B250</f>
        <v>#DIV/0!</v>
      </c>
      <c r="W250" s="1196">
        <f>'PSM V MARIA BAIXA'!AA25</f>
        <v>12719</v>
      </c>
      <c r="X250" s="1127" t="e">
        <f t="shared" ref="X250:X253" si="345">W250/$B250</f>
        <v>#DIV/0!</v>
      </c>
      <c r="Y250" s="1491"/>
      <c r="Z250" s="1491"/>
    </row>
    <row r="251" spans="1:27" customFormat="1" x14ac:dyDescent="0.25">
      <c r="A251" s="1267" t="s">
        <v>502</v>
      </c>
      <c r="B251" s="1132"/>
      <c r="C251" s="1122">
        <f>'PSM V MARIA BAIXA'!C26</f>
        <v>47</v>
      </c>
      <c r="D251" s="1122">
        <f>'PSM V MARIA BAIXA'!D26</f>
        <v>0</v>
      </c>
      <c r="E251" s="1122">
        <f>'PSM V MARIA BAIXA'!E26</f>
        <v>87</v>
      </c>
      <c r="F251" s="1122">
        <f>'PSM V MARIA BAIXA'!F26</f>
        <v>0</v>
      </c>
      <c r="G251" s="1122">
        <f>'PSM V MARIA BAIXA'!G26</f>
        <v>106</v>
      </c>
      <c r="H251" s="1127" t="e">
        <f t="shared" si="341"/>
        <v>#DIV/0!</v>
      </c>
      <c r="I251" s="1128">
        <f>'PSM V MARIA BAIXA'!I26</f>
        <v>117</v>
      </c>
      <c r="J251" s="1127" t="e">
        <f t="shared" si="342"/>
        <v>#DIV/0!</v>
      </c>
      <c r="K251" s="1128">
        <f>'PSM V MARIA BAIXA'!K26</f>
        <v>108</v>
      </c>
      <c r="L251" s="1127" t="e">
        <f t="shared" si="336"/>
        <v>#DIV/0!</v>
      </c>
      <c r="M251" s="1128">
        <f>'PSM V MARIA BAIXA'!O26</f>
        <v>114</v>
      </c>
      <c r="N251" s="1127" t="e">
        <f t="shared" si="337"/>
        <v>#DIV/0!</v>
      </c>
      <c r="O251" s="1128">
        <f>'PSM V MARIA BAIXA'!Q26</f>
        <v>115</v>
      </c>
      <c r="P251" s="1127" t="e">
        <f t="shared" si="338"/>
        <v>#DIV/0!</v>
      </c>
      <c r="Q251" s="1128">
        <f>'PSM V MARIA BAIXA'!S26</f>
        <v>124</v>
      </c>
      <c r="R251" s="1127" t="e">
        <f t="shared" si="339"/>
        <v>#DIV/0!</v>
      </c>
      <c r="S251" s="1196">
        <f>'PSM V MARIA BAIXA'!W26</f>
        <v>108</v>
      </c>
      <c r="T251" s="1127" t="e">
        <f t="shared" si="343"/>
        <v>#DIV/0!</v>
      </c>
      <c r="U251" s="1196">
        <f>'PSM V MARIA BAIXA'!Y26</f>
        <v>97</v>
      </c>
      <c r="V251" s="1127" t="e">
        <f t="shared" si="344"/>
        <v>#DIV/0!</v>
      </c>
      <c r="W251" s="1196">
        <f>'PSM V MARIA BAIXA'!AA26</f>
        <v>143</v>
      </c>
      <c r="X251" s="1127" t="e">
        <f t="shared" si="345"/>
        <v>#DIV/0!</v>
      </c>
      <c r="Y251" s="1491"/>
      <c r="Z251" s="1491"/>
    </row>
    <row r="252" spans="1:27" customFormat="1" ht="15.75" thickBot="1" x14ac:dyDescent="0.3">
      <c r="A252" s="1268" t="s">
        <v>477</v>
      </c>
      <c r="B252" s="1136"/>
      <c r="C252" s="1137">
        <f>'PSM V MARIA BAIXA'!C27</f>
        <v>53</v>
      </c>
      <c r="D252" s="1137">
        <f>'PSM V MARIA BAIXA'!D27</f>
        <v>0</v>
      </c>
      <c r="E252" s="1137">
        <f>'PSM V MARIA BAIXA'!E27</f>
        <v>148</v>
      </c>
      <c r="F252" s="1137">
        <f>'PSM V MARIA BAIXA'!F27</f>
        <v>0</v>
      </c>
      <c r="G252" s="1137">
        <f>'PSM V MARIA BAIXA'!G27</f>
        <v>142</v>
      </c>
      <c r="H252" s="1138" t="e">
        <f t="shared" si="341"/>
        <v>#DIV/0!</v>
      </c>
      <c r="I252" s="1139">
        <f>'PSM V MARIA BAIXA'!I27</f>
        <v>180</v>
      </c>
      <c r="J252" s="1138" t="e">
        <f t="shared" si="342"/>
        <v>#DIV/0!</v>
      </c>
      <c r="K252" s="1139">
        <f>'PSM V MARIA BAIXA'!K27</f>
        <v>359</v>
      </c>
      <c r="L252" s="1138" t="e">
        <f t="shared" si="336"/>
        <v>#DIV/0!</v>
      </c>
      <c r="M252" s="1139">
        <f>'PSM V MARIA BAIXA'!O27</f>
        <v>334</v>
      </c>
      <c r="N252" s="1138" t="e">
        <f t="shared" si="337"/>
        <v>#DIV/0!</v>
      </c>
      <c r="O252" s="1139">
        <f>'PSM V MARIA BAIXA'!Q27</f>
        <v>367</v>
      </c>
      <c r="P252" s="1138" t="e">
        <f t="shared" si="338"/>
        <v>#DIV/0!</v>
      </c>
      <c r="Q252" s="1139">
        <f>'PSM V MARIA BAIXA'!S27</f>
        <v>429</v>
      </c>
      <c r="R252" s="1138" t="e">
        <f t="shared" si="339"/>
        <v>#DIV/0!</v>
      </c>
      <c r="S252" s="1197">
        <f>'PSM V MARIA BAIXA'!W27</f>
        <v>376</v>
      </c>
      <c r="T252" s="1138" t="e">
        <f t="shared" si="343"/>
        <v>#DIV/0!</v>
      </c>
      <c r="U252" s="1197">
        <f>'PSM V MARIA BAIXA'!Y27</f>
        <v>330</v>
      </c>
      <c r="V252" s="1138" t="e">
        <f t="shared" si="344"/>
        <v>#DIV/0!</v>
      </c>
      <c r="W252" s="1197">
        <f>'PSM V MARIA BAIXA'!AA27</f>
        <v>269</v>
      </c>
      <c r="X252" s="1138" t="e">
        <f t="shared" si="345"/>
        <v>#DIV/0!</v>
      </c>
      <c r="Y252" s="1491"/>
      <c r="Z252" s="1491"/>
    </row>
    <row r="253" spans="1:27" customFormat="1" ht="15.75" thickBot="1" x14ac:dyDescent="0.3">
      <c r="A253" s="1272" t="s">
        <v>7</v>
      </c>
      <c r="B253" s="737">
        <f>SUM(B250:B252)</f>
        <v>0</v>
      </c>
      <c r="C253" s="514">
        <f t="shared" ref="C253:F253" si="346">SUM(C250:C252)</f>
        <v>3531</v>
      </c>
      <c r="D253" s="514">
        <f t="shared" si="346"/>
        <v>0</v>
      </c>
      <c r="E253" s="514">
        <f t="shared" si="346"/>
        <v>19753</v>
      </c>
      <c r="F253" s="514">
        <f t="shared" si="346"/>
        <v>0</v>
      </c>
      <c r="G253" s="514">
        <f>SUM(G250:G252)</f>
        <v>16312</v>
      </c>
      <c r="H253" s="738" t="e">
        <f t="shared" si="335"/>
        <v>#DIV/0!</v>
      </c>
      <c r="I253" s="514">
        <f>SUM(I250:I252)</f>
        <v>14248</v>
      </c>
      <c r="J253" s="738" t="e">
        <f t="shared" si="342"/>
        <v>#DIV/0!</v>
      </c>
      <c r="K253" s="1081">
        <f>SUM(K250:K252)</f>
        <v>15765</v>
      </c>
      <c r="L253" s="738" t="e">
        <f t="shared" si="336"/>
        <v>#DIV/0!</v>
      </c>
      <c r="M253" s="514">
        <f>SUM(M250:M252)</f>
        <v>14249</v>
      </c>
      <c r="N253" s="738" t="e">
        <f t="shared" si="337"/>
        <v>#DIV/0!</v>
      </c>
      <c r="O253" s="514">
        <f>SUM(O250:O252)</f>
        <v>12749</v>
      </c>
      <c r="P253" s="738" t="e">
        <f t="shared" si="338"/>
        <v>#DIV/0!</v>
      </c>
      <c r="Q253" s="514">
        <f>SUM(Q250:Q252)</f>
        <v>14595</v>
      </c>
      <c r="R253" s="738" t="e">
        <f t="shared" si="339"/>
        <v>#DIV/0!</v>
      </c>
      <c r="S253" s="514">
        <f>SUM(S250:S252)</f>
        <v>14280</v>
      </c>
      <c r="T253" s="738" t="e">
        <f t="shared" si="343"/>
        <v>#DIV/0!</v>
      </c>
      <c r="U253" s="514">
        <f>SUM(U250:U252)</f>
        <v>14088</v>
      </c>
      <c r="V253" s="738" t="e">
        <f t="shared" si="344"/>
        <v>#DIV/0!</v>
      </c>
      <c r="W253" s="514">
        <f>SUM(W250:W252)</f>
        <v>13131</v>
      </c>
      <c r="X253" s="738" t="e">
        <f t="shared" si="345"/>
        <v>#DIV/0!</v>
      </c>
      <c r="Y253" s="1491"/>
      <c r="Z253" s="1491"/>
    </row>
    <row r="254" spans="1:27" ht="15.75" customHeight="1" x14ac:dyDescent="0.25"/>
  </sheetData>
  <mergeCells count="50">
    <mergeCell ref="A243:X243"/>
    <mergeCell ref="A1:AA1"/>
    <mergeCell ref="A2:AA2"/>
    <mergeCell ref="B102:B105"/>
    <mergeCell ref="G102:G105"/>
    <mergeCell ref="H102:H105"/>
    <mergeCell ref="I102:I105"/>
    <mergeCell ref="J102:J105"/>
    <mergeCell ref="K102:K105"/>
    <mergeCell ref="L102:L105"/>
    <mergeCell ref="M102:M105"/>
    <mergeCell ref="N102:N105"/>
    <mergeCell ref="O102:O105"/>
    <mergeCell ref="A64:AA64"/>
    <mergeCell ref="A74:AA74"/>
    <mergeCell ref="A91:AA91"/>
    <mergeCell ref="A4:AA4"/>
    <mergeCell ref="A17:AA17"/>
    <mergeCell ref="A31:AA31"/>
    <mergeCell ref="A41:AA41"/>
    <mergeCell ref="A51:AA51"/>
    <mergeCell ref="A136:AA136"/>
    <mergeCell ref="A148:AA148"/>
    <mergeCell ref="A154:AA154"/>
    <mergeCell ref="A159:AA159"/>
    <mergeCell ref="P102:P105"/>
    <mergeCell ref="Q102:Q105"/>
    <mergeCell ref="R102:R105"/>
    <mergeCell ref="AA102:AA105"/>
    <mergeCell ref="A108:AA108"/>
    <mergeCell ref="A118:AA118"/>
    <mergeCell ref="A127:AA127"/>
    <mergeCell ref="X102:X105"/>
    <mergeCell ref="A231:AA231"/>
    <mergeCell ref="A170:AA170"/>
    <mergeCell ref="A179:AA179"/>
    <mergeCell ref="A186:AA186"/>
    <mergeCell ref="A191:AA191"/>
    <mergeCell ref="A219:X219"/>
    <mergeCell ref="A86:AA86"/>
    <mergeCell ref="S102:S105"/>
    <mergeCell ref="T102:T105"/>
    <mergeCell ref="U102:U105"/>
    <mergeCell ref="V102:V105"/>
    <mergeCell ref="W102:W105"/>
    <mergeCell ref="A100:AA100"/>
    <mergeCell ref="C102:C105"/>
    <mergeCell ref="D102:D105"/>
    <mergeCell ref="E102:E105"/>
    <mergeCell ref="F102:F105"/>
  </mergeCells>
  <conditionalFormatting sqref="N33:N40 J33:J40 J66:J73 H66:H73 H93:H99 N93:N99 H102:H107 J110:J117 H110:H117 P110:P117 N120:N126 J120:J126 H129:H135 N129:N135 J138:J147 H138:H147 N138:N147 P138:P147 H150:H153 H161:H169 N161:N169 P161:P169 J172:J178 H172:H178 N172:N178 J181:J185 H181:H185 P33:P40 H33:H40 P66:P73 N66:N73 P93:P99 J93:J99 P120:P126 N110:N117 P129:P135 H120:H126 J129:J135 H156:H158 P172:P178 J161:J169 P181:P185 N181:N185 H188:H190 J102:J107 N102:N107 P102:P107 J150:J153 N150:N153 P150:P153 J156:J158 N156:N158 P156:P158 J188:J190 N188:N190 P188:P190 L33:L40 L66:L73 L93:L99 L102:L107 L110:L117 L120:L126 L129:L135 L138:L147 L150:L153 L156:L158 L161:L169 L172:L178 L181:L185 L188:L190 H53:H63 J53:J63 N53:N63 P53:P63 L53:L63 P87:P90 N87:N90 L88:L90 J88:J90 H88:H90 R87:R90 L193:L218 N193:N218 H193:H218 J193:J218 P193:P218 P220:P230 J220:J230 H220:H230 N220:N230 L220:L230 H43:H50 N43:N50 P43:P50 J43:J50 L43:L50 J19:J30 H19:H30 P19:P30 V138:V147 N19:N30 H3:H4 J3:J4 N3:N4 N6:N17 P6:P17 L3:L4 H6:H17 J6:J17 P3:P4 L19:L30 L6:L17 R6:R17 R19:R30 R33:R40 R43:R50 R53:R63 R66:R73 T150:T153 R93:R99 R102:R107 R110:R117 R120:R126 R129:R135 R138:R147 R150:R153 R156:R158 R161:R169 R172:R178 R181:R185 R188:R190 R193:R218 R220:R230 X138:Z147 R76:R85 H76:H85 J76:J85 L76:L85 N76:N85 P76:P85 T156:T158 T193:T218 V188:V190 T161:T169 V150:V153 X150:Z153 T172:T178 X106:Z107 X102:Z102 V181:V185 T102 V102 V106:V107 V172:V178 T181:T185 X3:Z4 T6:T17 V156:V158 V6:V17 X6:Z17 T19:T30 T188:T190 V19:V30 X19:Z30 T33:T40 X156:Z158 V33:V40 X33:Z40 T43:T50 V161:V169 V43:V50 X43:Z50 T53:T63 T220:T230 V53:V63 X53:Z63 T66:T73 X161:Z169 V66:V73 X66:Z73 T76:T85 X172:Z178 V76:V85 X76:Z85 V3:V4 T87:T90 V110:V117 X110:Z117 V87:V90 X87:Z90 X181:Z185 T93:T99 V220:V230 V93:V99 X93:Z99 T3:T4 T106:T107 X220:Z230 R3:R4 X188:Z190 V120:V126 T110:T117 X120:Z126 V193:V218 T120:T126 V129:V135 T129:T135 X129:Z135 T138:T147 X193:Z218 P233:P1048576 N233:N1048576 L233:L1048576 J233:J1048576 H233:H1048576 R233:R1048576 T233:T1048576 X233:Z1048576 V233:V1048576">
    <cfRule type="cellIs" dxfId="117" priority="102" operator="lessThan">
      <formula>0.84</formula>
    </cfRule>
    <cfRule type="cellIs" dxfId="116" priority="103" operator="greaterThan">
      <formula>1</formula>
    </cfRule>
    <cfRule type="cellIs" dxfId="115" priority="104" operator="between">
      <formula>0.85</formula>
      <formula>1</formula>
    </cfRule>
  </conditionalFormatting>
  <conditionalFormatting sqref="H33:H40 J33:J40 J66:J73 N66:N73 N93:N99 H93:H99 J93:J99 H102:H107 J110:J117 N110:N117 P110:P117 H120:H126 J120:J126 N129:N135 H129:H135 J129:J135 N138:N147 H138:H147 P138:P147 H156:H158 N161:N169 H161:H169 J161:J169 P161:P169 N172:N178 H172:H178 J181:J185 N181:N185 H188:H190 P33:P40 N33:N40 P66:P73 H66:H73 P93:P99 P120:P126 H110:H117 P129:P135 N120:N126 J138:J147 H150:H153 P172:P178 P181:P185 J172:J178 H181:H185 J102:J107 N102:N107 P102:P107 J150:J153 N150:N153 P150:P153 J156:J158 N156:N158 P156:P158 J188:J190 N188:N190 P188:P190 L33:L40 L66:L73 L93:L99 L102:L107 L110:L117 L120:L126 L129:L135 L138:L147 L150:L153 L156:L158 L161:L169 L172:L178 L181:L185 L188:L190 H53:H63 J53:J63 N53:N63 P53:P63 L53:L63 P87:P90 N87:N90 L88:L90 J88:J90 H88:H90 R87:R90 L193:L218 J193:J218 H193:H218 N193:N218 P193:P218 P220:P230 N220:N230 H220:H230 J220:J230 L220:L230 N43:N50 H43:H50 J43:J50 P43:P50 L43:L50 N19:N30 P19:P30 V138:V147 H19:H30 J19:J30 N3:N4 J3:J4 H3:H4 H6:H17 P6:P17 L3:L4 N6:N17 J6:J17 P3:P4 L19:L30 L6:L17 R6:R17 R19:R30 R33:R40 R43:R50 R53:R63 R66:R73 T150:T153 R93:R99 R102:R107 R110:R117 R120:R126 R129:R135 R138:R147 R150:R153 R156:R158 R161:R169 R172:R178 R181:R185 R188:R190 R193:R218 R220:R230 X138:Z147 R76:R85 H76:H85 J76:J85 L76:L85 N76:N85 P76:P85 T156:T158 T193:T218 V188:V190 T161:T169 V150:V153 X150:Z153 T172:T178 X106:Z107 X102:Z102 V181:V185 T102 V102 V106:V107 V172:V178 T181:T185 X3:Z4 T6:T17 V156:V158 V6:V17 X6:Z17 T19:T30 T188:T190 V19:V30 X19:Z30 T33:T40 X156:Z158 V33:V40 X33:Z40 T43:T50 V161:V169 V43:V50 X43:Z50 T53:T63 T220:T230 V53:V63 X53:Z63 T66:T73 X161:Z169 V66:V73 X66:Z73 T76:T85 X172:Z178 V76:V85 X76:Z85 V3:V4 T87:T90 V110:V117 X110:Z117 V87:V90 X87:Z90 X181:Z185 T93:T99 V220:V230 V93:V99 X93:Z99 T3:T4 T106:T107 X220:Z230 R3:R4 X188:Z190 V120:V126 T110:T117 X120:Z126 V193:V218 T120:T126 V129:V135 T129:T135 X129:Z135 T138:T147 X193:Z218 P233:P1048576 N233:N1048576 L233:L1048576 J233:J1048576 H233:H1048576 R233:R1048576 T233:T1048576 X233:Z1048576 V233:V1048576">
    <cfRule type="cellIs" dxfId="114" priority="101" operator="equal">
      <formula>0</formula>
    </cfRule>
  </conditionalFormatting>
  <conditionalFormatting sqref="D244 F244">
    <cfRule type="cellIs" dxfId="113" priority="94" operator="lessThan">
      <formula>0.84</formula>
    </cfRule>
    <cfRule type="cellIs" dxfId="112" priority="95" operator="greaterThan">
      <formula>1</formula>
    </cfRule>
    <cfRule type="cellIs" dxfId="111" priority="96" operator="between">
      <formula>0.85</formula>
      <formula>1</formula>
    </cfRule>
  </conditionalFormatting>
  <conditionalFormatting sqref="D244 F244">
    <cfRule type="cellIs" dxfId="110" priority="93" operator="equal">
      <formula>0</formula>
    </cfRule>
  </conditionalFormatting>
  <conditionalFormatting sqref="D232 F232">
    <cfRule type="cellIs" dxfId="109" priority="90" operator="lessThan">
      <formula>0.84</formula>
    </cfRule>
    <cfRule type="cellIs" dxfId="108" priority="91" operator="greaterThan">
      <formula>1</formula>
    </cfRule>
    <cfRule type="cellIs" dxfId="107" priority="92" operator="between">
      <formula>0.85</formula>
      <formula>1</formula>
    </cfRule>
  </conditionalFormatting>
  <conditionalFormatting sqref="D232 F232">
    <cfRule type="cellIs" dxfId="106" priority="89" operator="equal">
      <formula>0</formula>
    </cfRule>
  </conditionalFormatting>
  <conditionalFormatting sqref="D220 F220">
    <cfRule type="cellIs" dxfId="105" priority="86" operator="lessThan">
      <formula>0.84</formula>
    </cfRule>
    <cfRule type="cellIs" dxfId="104" priority="87" operator="greaterThan">
      <formula>1</formula>
    </cfRule>
    <cfRule type="cellIs" dxfId="103" priority="88" operator="between">
      <formula>0.85</formula>
      <formula>1</formula>
    </cfRule>
  </conditionalFormatting>
  <conditionalFormatting sqref="D220 F220">
    <cfRule type="cellIs" dxfId="102" priority="85" operator="equal">
      <formula>0</formula>
    </cfRule>
  </conditionalFormatting>
  <conditionalFormatting sqref="D192 F192">
    <cfRule type="cellIs" dxfId="101" priority="82" operator="lessThan">
      <formula>0.84</formula>
    </cfRule>
    <cfRule type="cellIs" dxfId="100" priority="83" operator="greaterThan">
      <formula>1</formula>
    </cfRule>
    <cfRule type="cellIs" dxfId="99" priority="84" operator="between">
      <formula>0.85</formula>
      <formula>1</formula>
    </cfRule>
  </conditionalFormatting>
  <conditionalFormatting sqref="D192 F192">
    <cfRule type="cellIs" dxfId="98" priority="81" operator="equal">
      <formula>0</formula>
    </cfRule>
  </conditionalFormatting>
  <conditionalFormatting sqref="D187 F187">
    <cfRule type="cellIs" dxfId="97" priority="78" operator="lessThan">
      <formula>0.84</formula>
    </cfRule>
    <cfRule type="cellIs" dxfId="96" priority="79" operator="greaterThan">
      <formula>1</formula>
    </cfRule>
    <cfRule type="cellIs" dxfId="95" priority="80" operator="between">
      <formula>0.85</formula>
      <formula>1</formula>
    </cfRule>
  </conditionalFormatting>
  <conditionalFormatting sqref="D187 F187">
    <cfRule type="cellIs" dxfId="94" priority="77" operator="equal">
      <formula>0</formula>
    </cfRule>
  </conditionalFormatting>
  <conditionalFormatting sqref="D180 F180">
    <cfRule type="cellIs" dxfId="93" priority="74" operator="lessThan">
      <formula>0.84</formula>
    </cfRule>
    <cfRule type="cellIs" dxfId="92" priority="75" operator="greaterThan">
      <formula>1</formula>
    </cfRule>
    <cfRule type="cellIs" dxfId="91" priority="76" operator="between">
      <formula>0.85</formula>
      <formula>1</formula>
    </cfRule>
  </conditionalFormatting>
  <conditionalFormatting sqref="D180 F180">
    <cfRule type="cellIs" dxfId="90" priority="73" operator="equal">
      <formula>0</formula>
    </cfRule>
  </conditionalFormatting>
  <conditionalFormatting sqref="D171 F171">
    <cfRule type="cellIs" dxfId="89" priority="70" operator="lessThan">
      <formula>0.84</formula>
    </cfRule>
    <cfRule type="cellIs" dxfId="88" priority="71" operator="greaterThan">
      <formula>1</formula>
    </cfRule>
    <cfRule type="cellIs" dxfId="87" priority="72" operator="between">
      <formula>0.85</formula>
      <formula>1</formula>
    </cfRule>
  </conditionalFormatting>
  <conditionalFormatting sqref="D171 F171">
    <cfRule type="cellIs" dxfId="86" priority="69" operator="equal">
      <formula>0</formula>
    </cfRule>
  </conditionalFormatting>
  <conditionalFormatting sqref="D160 F160">
    <cfRule type="cellIs" dxfId="85" priority="66" operator="lessThan">
      <formula>0.84</formula>
    </cfRule>
    <cfRule type="cellIs" dxfId="84" priority="67" operator="greaterThan">
      <formula>1</formula>
    </cfRule>
    <cfRule type="cellIs" dxfId="83" priority="68" operator="between">
      <formula>0.85</formula>
      <formula>1</formula>
    </cfRule>
  </conditionalFormatting>
  <conditionalFormatting sqref="D160 F160">
    <cfRule type="cellIs" dxfId="82" priority="65" operator="equal">
      <formula>0</formula>
    </cfRule>
  </conditionalFormatting>
  <conditionalFormatting sqref="D155 F155">
    <cfRule type="cellIs" dxfId="81" priority="62" operator="lessThan">
      <formula>0.84</formula>
    </cfRule>
    <cfRule type="cellIs" dxfId="80" priority="63" operator="greaterThan">
      <formula>1</formula>
    </cfRule>
    <cfRule type="cellIs" dxfId="79" priority="64" operator="between">
      <formula>0.85</formula>
      <formula>1</formula>
    </cfRule>
  </conditionalFormatting>
  <conditionalFormatting sqref="D155 F155">
    <cfRule type="cellIs" dxfId="78" priority="61" operator="equal">
      <formula>0</formula>
    </cfRule>
  </conditionalFormatting>
  <conditionalFormatting sqref="D149 F149">
    <cfRule type="cellIs" dxfId="77" priority="58" operator="lessThan">
      <formula>0.84</formula>
    </cfRule>
    <cfRule type="cellIs" dxfId="76" priority="59" operator="greaterThan">
      <formula>1</formula>
    </cfRule>
    <cfRule type="cellIs" dxfId="75" priority="60" operator="between">
      <formula>0.85</formula>
      <formula>1</formula>
    </cfRule>
  </conditionalFormatting>
  <conditionalFormatting sqref="D149 F149">
    <cfRule type="cellIs" dxfId="74" priority="57" operator="equal">
      <formula>0</formula>
    </cfRule>
  </conditionalFormatting>
  <conditionalFormatting sqref="D137 F137">
    <cfRule type="cellIs" dxfId="73" priority="54" operator="lessThan">
      <formula>0.84</formula>
    </cfRule>
    <cfRule type="cellIs" dxfId="72" priority="55" operator="greaterThan">
      <formula>1</formula>
    </cfRule>
    <cfRule type="cellIs" dxfId="71" priority="56" operator="between">
      <formula>0.85</formula>
      <formula>1</formula>
    </cfRule>
  </conditionalFormatting>
  <conditionalFormatting sqref="D137 F137">
    <cfRule type="cellIs" dxfId="70" priority="53" operator="equal">
      <formula>0</formula>
    </cfRule>
  </conditionalFormatting>
  <conditionalFormatting sqref="D128 F128">
    <cfRule type="cellIs" dxfId="69" priority="50" operator="lessThan">
      <formula>0.84</formula>
    </cfRule>
    <cfRule type="cellIs" dxfId="68" priority="51" operator="greaterThan">
      <formula>1</formula>
    </cfRule>
    <cfRule type="cellIs" dxfId="67" priority="52" operator="between">
      <formula>0.85</formula>
      <formula>1</formula>
    </cfRule>
  </conditionalFormatting>
  <conditionalFormatting sqref="D128 F128">
    <cfRule type="cellIs" dxfId="66" priority="49" operator="equal">
      <formula>0</formula>
    </cfRule>
  </conditionalFormatting>
  <conditionalFormatting sqref="D119 F119">
    <cfRule type="cellIs" dxfId="65" priority="46" operator="lessThan">
      <formula>0.84</formula>
    </cfRule>
    <cfRule type="cellIs" dxfId="64" priority="47" operator="greaterThan">
      <formula>1</formula>
    </cfRule>
    <cfRule type="cellIs" dxfId="63" priority="48" operator="between">
      <formula>0.85</formula>
      <formula>1</formula>
    </cfRule>
  </conditionalFormatting>
  <conditionalFormatting sqref="D119 F119">
    <cfRule type="cellIs" dxfId="62" priority="45" operator="equal">
      <formula>0</formula>
    </cfRule>
  </conditionalFormatting>
  <conditionalFormatting sqref="D109 F109">
    <cfRule type="cellIs" dxfId="61" priority="42" operator="lessThan">
      <formula>0.84</formula>
    </cfRule>
    <cfRule type="cellIs" dxfId="60" priority="43" operator="greaterThan">
      <formula>1</formula>
    </cfRule>
    <cfRule type="cellIs" dxfId="59" priority="44" operator="between">
      <formula>0.85</formula>
      <formula>1</formula>
    </cfRule>
  </conditionalFormatting>
  <conditionalFormatting sqref="D109 F109">
    <cfRule type="cellIs" dxfId="58" priority="41" operator="equal">
      <formula>0</formula>
    </cfRule>
  </conditionalFormatting>
  <conditionalFormatting sqref="D101 F101">
    <cfRule type="cellIs" dxfId="57" priority="38" operator="lessThan">
      <formula>0.84</formula>
    </cfRule>
    <cfRule type="cellIs" dxfId="56" priority="39" operator="greaterThan">
      <formula>1</formula>
    </cfRule>
    <cfRule type="cellIs" dxfId="55" priority="40" operator="between">
      <formula>0.85</formula>
      <formula>1</formula>
    </cfRule>
  </conditionalFormatting>
  <conditionalFormatting sqref="D101 F101">
    <cfRule type="cellIs" dxfId="54" priority="37" operator="equal">
      <formula>0</formula>
    </cfRule>
  </conditionalFormatting>
  <conditionalFormatting sqref="D92 F92">
    <cfRule type="cellIs" dxfId="53" priority="34" operator="lessThan">
      <formula>0.84</formula>
    </cfRule>
    <cfRule type="cellIs" dxfId="52" priority="35" operator="greaterThan">
      <formula>1</formula>
    </cfRule>
    <cfRule type="cellIs" dxfId="51" priority="36" operator="between">
      <formula>0.85</formula>
      <formula>1</formula>
    </cfRule>
  </conditionalFormatting>
  <conditionalFormatting sqref="D92 F92">
    <cfRule type="cellIs" dxfId="50" priority="33" operator="equal">
      <formula>0</formula>
    </cfRule>
  </conditionalFormatting>
  <conditionalFormatting sqref="D87 F87">
    <cfRule type="cellIs" dxfId="49" priority="30" operator="lessThan">
      <formula>0.84</formula>
    </cfRule>
    <cfRule type="cellIs" dxfId="48" priority="31" operator="greaterThan">
      <formula>1</formula>
    </cfRule>
    <cfRule type="cellIs" dxfId="47" priority="32" operator="between">
      <formula>0.85</formula>
      <formula>1</formula>
    </cfRule>
  </conditionalFormatting>
  <conditionalFormatting sqref="D87 F87">
    <cfRule type="cellIs" dxfId="46" priority="29" operator="equal">
      <formula>0</formula>
    </cfRule>
  </conditionalFormatting>
  <conditionalFormatting sqref="D75 F75">
    <cfRule type="cellIs" dxfId="45" priority="26" operator="lessThan">
      <formula>0.84</formula>
    </cfRule>
    <cfRule type="cellIs" dxfId="44" priority="27" operator="greaterThan">
      <formula>1</formula>
    </cfRule>
    <cfRule type="cellIs" dxfId="43" priority="28" operator="between">
      <formula>0.85</formula>
      <formula>1</formula>
    </cfRule>
  </conditionalFormatting>
  <conditionalFormatting sqref="D75 F75">
    <cfRule type="cellIs" dxfId="42" priority="25" operator="equal">
      <formula>0</formula>
    </cfRule>
  </conditionalFormatting>
  <conditionalFormatting sqref="D65 F65">
    <cfRule type="cellIs" dxfId="41" priority="22" operator="lessThan">
      <formula>0.84</formula>
    </cfRule>
    <cfRule type="cellIs" dxfId="40" priority="23" operator="greaterThan">
      <formula>1</formula>
    </cfRule>
    <cfRule type="cellIs" dxfId="39" priority="24" operator="between">
      <formula>0.85</formula>
      <formula>1</formula>
    </cfRule>
  </conditionalFormatting>
  <conditionalFormatting sqref="D65 F65">
    <cfRule type="cellIs" dxfId="38" priority="21" operator="equal">
      <formula>0</formula>
    </cfRule>
  </conditionalFormatting>
  <conditionalFormatting sqref="D52 F52">
    <cfRule type="cellIs" dxfId="37" priority="18" operator="lessThan">
      <formula>0.84</formula>
    </cfRule>
    <cfRule type="cellIs" dxfId="36" priority="19" operator="greaterThan">
      <formula>1</formula>
    </cfRule>
    <cfRule type="cellIs" dxfId="35" priority="20" operator="between">
      <formula>0.85</formula>
      <formula>1</formula>
    </cfRule>
  </conditionalFormatting>
  <conditionalFormatting sqref="D52 F52">
    <cfRule type="cellIs" dxfId="34" priority="17" operator="equal">
      <formula>0</formula>
    </cfRule>
  </conditionalFormatting>
  <conditionalFormatting sqref="D42 F42">
    <cfRule type="cellIs" dxfId="33" priority="14" operator="lessThan">
      <formula>0.84</formula>
    </cfRule>
    <cfRule type="cellIs" dxfId="32" priority="15" operator="greaterThan">
      <formula>1</formula>
    </cfRule>
    <cfRule type="cellIs" dxfId="31" priority="16" operator="between">
      <formula>0.85</formula>
      <formula>1</formula>
    </cfRule>
  </conditionalFormatting>
  <conditionalFormatting sqref="D42 F42">
    <cfRule type="cellIs" dxfId="30" priority="13" operator="equal">
      <formula>0</formula>
    </cfRule>
  </conditionalFormatting>
  <conditionalFormatting sqref="D32 F32">
    <cfRule type="cellIs" dxfId="29" priority="10" operator="lessThan">
      <formula>0.84</formula>
    </cfRule>
    <cfRule type="cellIs" dxfId="28" priority="11" operator="greaterThan">
      <formula>1</formula>
    </cfRule>
    <cfRule type="cellIs" dxfId="27" priority="12" operator="between">
      <formula>0.85</formula>
      <formula>1</formula>
    </cfRule>
  </conditionalFormatting>
  <conditionalFormatting sqref="D32 F32">
    <cfRule type="cellIs" dxfId="26" priority="9" operator="equal">
      <formula>0</formula>
    </cfRule>
  </conditionalFormatting>
  <conditionalFormatting sqref="D18 F18">
    <cfRule type="cellIs" dxfId="25" priority="6" operator="lessThan">
      <formula>0.84</formula>
    </cfRule>
    <cfRule type="cellIs" dxfId="24" priority="7" operator="greaterThan">
      <formula>1</formula>
    </cfRule>
    <cfRule type="cellIs" dxfId="23" priority="8" operator="between">
      <formula>0.85</formula>
      <formula>1</formula>
    </cfRule>
  </conditionalFormatting>
  <conditionalFormatting sqref="D18 F18">
    <cfRule type="cellIs" dxfId="22" priority="5" operator="equal">
      <formula>0</formula>
    </cfRule>
  </conditionalFormatting>
  <conditionalFormatting sqref="D5 F5">
    <cfRule type="cellIs" dxfId="21" priority="2" operator="lessThan">
      <formula>0.84</formula>
    </cfRule>
    <cfRule type="cellIs" dxfId="20" priority="3" operator="greaterThan">
      <formula>1</formula>
    </cfRule>
    <cfRule type="cellIs" dxfId="19" priority="4" operator="between">
      <formula>0.85</formula>
      <formula>1</formula>
    </cfRule>
  </conditionalFormatting>
  <conditionalFormatting sqref="D5 F5">
    <cfRule type="cellIs" dxfId="18" priority="1" operator="equal">
      <formula>0</formula>
    </cfRule>
  </conditionalFormatting>
  <pageMargins left="0.19685039370078741" right="0.15748031496062992" top="0.23622047244094491" bottom="0.27559055118110237" header="0.15748031496062992" footer="0.23622047244094491"/>
  <pageSetup paperSize="9" scale="78" orientation="landscape" r:id="rId1"/>
  <rowBreaks count="4" manualBreakCount="4">
    <brk id="63" max="16383" man="1"/>
    <brk id="125" max="16383" man="1"/>
    <brk id="184" max="16383" man="1"/>
    <brk id="253" max="25" man="1"/>
  </rowBreaks>
  <colBreaks count="1" manualBreakCount="1">
    <brk id="26" max="25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S102"/>
  <sheetViews>
    <sheetView showGridLines="0" workbookViewId="0">
      <selection sqref="A1:S1"/>
    </sheetView>
  </sheetViews>
  <sheetFormatPr defaultRowHeight="15" x14ac:dyDescent="0.25"/>
  <cols>
    <col min="1" max="1" width="39.5703125" style="142" bestFit="1" customWidth="1"/>
    <col min="2" max="2" width="9.140625" style="232"/>
    <col min="3" max="3" width="9.140625" style="142"/>
    <col min="4" max="4" width="7.42578125" style="232" customWidth="1"/>
    <col min="5" max="5" width="9.140625" style="142"/>
    <col min="6" max="6" width="7.42578125" style="232" customWidth="1"/>
    <col min="7" max="7" width="9.140625" style="142"/>
    <col min="8" max="8" width="7.42578125" style="232" customWidth="1"/>
    <col min="9" max="9" width="9.140625" style="142"/>
    <col min="10" max="10" width="8.85546875" style="232" customWidth="1"/>
    <col min="11" max="11" width="9.140625" style="142"/>
    <col min="12" max="12" width="7.42578125" style="232" customWidth="1"/>
    <col min="13" max="13" width="9.140625" style="142"/>
    <col min="14" max="14" width="7.42578125" style="232" customWidth="1"/>
    <col min="15" max="15" width="9.140625" style="142"/>
    <col min="16" max="16" width="7.42578125" style="232" customWidth="1"/>
    <col min="17" max="17" width="9.140625" style="142"/>
    <col min="18" max="18" width="9.140625" style="232"/>
    <col min="19" max="19" width="0" style="142" hidden="1" customWidth="1"/>
    <col min="20" max="16384" width="9.140625" style="142"/>
  </cols>
  <sheetData>
    <row r="1" spans="1:19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  <c r="S1" s="1447"/>
    </row>
    <row r="2" spans="1:19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</row>
    <row r="3" spans="1:19" x14ac:dyDescent="0.25">
      <c r="A3" s="143" t="s">
        <v>198</v>
      </c>
    </row>
    <row r="4" spans="1:19" ht="15.75" x14ac:dyDescent="0.25">
      <c r="A4" s="1427" t="s">
        <v>215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</row>
    <row r="5" spans="1:19" ht="24.75" thickBot="1" x14ac:dyDescent="0.3">
      <c r="A5" s="144" t="s">
        <v>14</v>
      </c>
      <c r="B5" s="233" t="s">
        <v>15</v>
      </c>
      <c r="C5" s="144" t="str">
        <f>'Pque N Mundo I'!G6</f>
        <v>MAR_17</v>
      </c>
      <c r="D5" s="146" t="str">
        <f>'Pque N Mundo I'!H6</f>
        <v>%</v>
      </c>
      <c r="E5" s="144" t="str">
        <f>'Pque N Mundo I'!I6</f>
        <v>ABR_17</v>
      </c>
      <c r="F5" s="146" t="str">
        <f>'Pque N Mundo I'!J6</f>
        <v>%</v>
      </c>
      <c r="G5" s="144" t="str">
        <f>'Pque N Mundo I'!K6</f>
        <v>MAI_17</v>
      </c>
      <c r="H5" s="234" t="str">
        <f>'Pque N Mundo I'!L6</f>
        <v>%</v>
      </c>
      <c r="I5" s="149" t="str">
        <f>'Pque N Mundo I'!M6</f>
        <v>Trimestre</v>
      </c>
      <c r="J5" s="150" t="str">
        <f>'Pque N Mundo I'!N6</f>
        <v>% Trim</v>
      </c>
      <c r="K5" s="144" t="str">
        <f>'Pque N Mundo I'!O6</f>
        <v>JUN_17</v>
      </c>
      <c r="L5" s="234" t="str">
        <f>'Pque N Mundo I'!P6</f>
        <v>%</v>
      </c>
      <c r="M5" s="147" t="str">
        <f>'Pque N Mundo I'!Q6</f>
        <v>JUL_17</v>
      </c>
      <c r="N5" s="148" t="str">
        <f>'Pque N Mundo I'!R6</f>
        <v>%</v>
      </c>
      <c r="O5" s="147" t="str">
        <f>'Pque N Mundo I'!S6</f>
        <v>AGO_17</v>
      </c>
      <c r="P5" s="148" t="str">
        <f>'Pque N Mundo I'!T6</f>
        <v>%</v>
      </c>
      <c r="Q5" s="149" t="str">
        <f>'Pque N Mundo I'!AE6</f>
        <v>Trimestre</v>
      </c>
      <c r="R5" s="150" t="str">
        <f>'Pque N Mundo I'!AF6</f>
        <v>% Trim</v>
      </c>
      <c r="S5" s="147" t="s">
        <v>6</v>
      </c>
    </row>
    <row r="6" spans="1:19" ht="15.75" thickTop="1" x14ac:dyDescent="0.25">
      <c r="A6" s="154" t="s">
        <v>409</v>
      </c>
      <c r="B6" s="238">
        <f>SUM('Pque N Mundo I'!B10,'Pque N Mundo II'!B12,'AMA_UBS J Brasil'!B7,'AMA_UBS V Guilherme'!B7,'AMA_UBS V Medeiros'!B7,'UBS Izolina Mazzei'!B7,'UBS Jardim Japão'!B7,'UBS Vila Ede'!B7,'UBS Vila Leonor'!B7,'UBS Vila Sabrina'!B7,'UBS Carandiru'!B7,'UBS Vila Maria P Gnecco'!B7)</f>
        <v>6314</v>
      </c>
      <c r="C6" s="155">
        <f>SUM('AMA_UBS J Brasil'!G7,'AMA_UBS V Guilherme'!G7,'AMA_UBS V Medeiros'!G7,'UBS Izolina Mazzei'!G7,'UBS Jardim Japão'!G7,'UBS Vila Ede'!G7,'UBS Vila Leonor'!G7,'UBS Vila Sabrina'!G7,'UBS Carandiru'!G7,'UBS Vila Maria P Gnecco'!G7)</f>
        <v>5407</v>
      </c>
      <c r="D6" s="176">
        <f t="shared" ref="D6:D12" si="0">C6/$B6</f>
        <v>0.85635096610706363</v>
      </c>
      <c r="E6" s="155">
        <f>SUM('AMA_UBS J Brasil'!I7,'AMA_UBS V Guilherme'!I7,'AMA_UBS V Medeiros'!I7,'UBS Izolina Mazzei'!I7,'UBS Jardim Japão'!I7,'UBS Vila Ede'!I7,'UBS Vila Leonor'!I7,'UBS Vila Sabrina'!I7,'UBS Carandiru'!I7,'UBS Vila Maria P Gnecco'!I7)</f>
        <v>4807</v>
      </c>
      <c r="F6" s="176">
        <f t="shared" ref="F6:F15" si="1">E6/$B6</f>
        <v>0.76132404181184665</v>
      </c>
      <c r="G6" s="155">
        <f>SUM('AMA_UBS J Brasil'!K7,'AMA_UBS V Guilherme'!K7,'AMA_UBS V Medeiros'!K7,'UBS Izolina Mazzei'!K7,'UBS Jardim Japão'!K7,'UBS Vila Ede'!K7,'UBS Vila Leonor'!K7,'UBS Vila Sabrina'!K7,'UBS Carandiru'!K7,'UBS Vila Maria P Gnecco'!K7)</f>
        <v>6253</v>
      </c>
      <c r="H6" s="176">
        <f t="shared" ref="H6:L15" si="2">G6/$B6</f>
        <v>0.99033892936331958</v>
      </c>
      <c r="I6" s="157">
        <f t="shared" ref="I6:I15" si="3">SUM(C6,E6,G6)</f>
        <v>16467</v>
      </c>
      <c r="J6" s="177">
        <f t="shared" ref="J6:J15" si="4">I6/($B6*3)</f>
        <v>0.86933797909407662</v>
      </c>
      <c r="K6" s="155">
        <f>SUM('AMA_UBS J Brasil'!O7,'AMA_UBS V Guilherme'!O7,'AMA_UBS V Medeiros'!O7,'UBS Izolina Mazzei'!O7,'UBS Jardim Japão'!O7,'UBS Vila Ede'!O7,'UBS Vila Leonor'!O7,'UBS Vila Sabrina'!O7,'UBS Carandiru'!O7,'UBS Vila Maria P Gnecco'!O7)</f>
        <v>5511</v>
      </c>
      <c r="L6" s="176">
        <f t="shared" si="2"/>
        <v>0.87282229965156799</v>
      </c>
      <c r="M6" s="155">
        <f>SUM('AMA_UBS J Brasil'!Q7,'AMA_UBS V Guilherme'!Q7,'AMA_UBS V Medeiros'!Q7,'UBS Izolina Mazzei'!Q7,'UBS Jardim Japão'!Q7,'UBS Vila Ede'!Q7,'UBS Vila Leonor'!Q7,'UBS Vila Sabrina'!Q7,'UBS Carandiru'!Q7,'UBS Vila Maria P Gnecco'!Q7)</f>
        <v>4938</v>
      </c>
      <c r="N6" s="176">
        <f t="shared" ref="N6:N15" si="5">M6/$B6</f>
        <v>0.78207158694963574</v>
      </c>
      <c r="O6" s="155">
        <f>SUM('AMA_UBS J Brasil'!S7,'AMA_UBS V Guilherme'!S7,'AMA_UBS V Medeiros'!S7,'UBS Izolina Mazzei'!S7,'UBS Jardim Japão'!S7,'UBS Vila Ede'!S7,'UBS Vila Leonor'!S7,'UBS Vila Sabrina'!S7,'UBS Carandiru'!S7,'UBS Vila Maria P Gnecco'!S7)</f>
        <v>6295</v>
      </c>
      <c r="P6" s="176">
        <f t="shared" ref="P6:P15" si="6">O6/$B6</f>
        <v>0.99699081406398482</v>
      </c>
      <c r="Q6" s="157">
        <f t="shared" ref="Q6:Q15" si="7">SUM(K6,M6,O6)</f>
        <v>16744</v>
      </c>
      <c r="R6" s="177">
        <f t="shared" ref="R6:R15" si="8">Q6/($B6*3)</f>
        <v>0.88396156688839611</v>
      </c>
      <c r="S6" s="155">
        <f t="shared" ref="S6:S15" si="9">SUM(C6,E6,G6,K6,M6,O6)</f>
        <v>33211</v>
      </c>
    </row>
    <row r="7" spans="1:19" x14ac:dyDescent="0.25">
      <c r="A7" s="154" t="s">
        <v>9</v>
      </c>
      <c r="B7" s="238">
        <f>SUM('Pque N Mundo I'!B11,'Pque N Mundo II'!B13,'AMA_UBS J Brasil'!B8,'AMA_UBS V Guilherme'!B8,'AMA_UBS V Medeiros'!B8,'UBS Izolina Mazzei'!B8,'UBS Jardim Japão'!B8,'UBS Vila Ede'!B8,'UBS Vila Leonor'!B8,'UBS Vila Sabrina'!B8,'UBS Carandiru'!B8,'UBS Vila Maria P Gnecco'!B8)</f>
        <v>20470</v>
      </c>
      <c r="C7" s="155">
        <f>SUM('AMA_UBS J Brasil'!G8,'AMA_UBS V Guilherme'!G8,'AMA_UBS V Medeiros'!G8,'UBS Izolina Mazzei'!G8,'UBS Jardim Japão'!G8,'UBS Vila Ede'!G8,'UBS Vila Leonor'!G8,'UBS Vila Sabrina'!G8,'UBS Carandiru'!G8,'UBS Vila Maria P Gnecco'!G8)</f>
        <v>19444</v>
      </c>
      <c r="D7" s="176">
        <f t="shared" si="0"/>
        <v>0.94987787005373714</v>
      </c>
      <c r="E7" s="155">
        <f>SUM('AMA_UBS J Brasil'!I8,'AMA_UBS V Guilherme'!I8,'AMA_UBS V Medeiros'!I8,'UBS Izolina Mazzei'!I8,'UBS Jardim Japão'!I8,'UBS Vila Ede'!I8,'UBS Vila Leonor'!I8,'UBS Vila Sabrina'!I8,'UBS Carandiru'!I8,'UBS Vila Maria P Gnecco'!I8)</f>
        <v>20452</v>
      </c>
      <c r="F7" s="176">
        <f t="shared" si="1"/>
        <v>0.99912066438690772</v>
      </c>
      <c r="G7" s="155">
        <f>SUM('AMA_UBS J Brasil'!K8,'AMA_UBS V Guilherme'!K8,'AMA_UBS V Medeiros'!K8,'UBS Izolina Mazzei'!K8,'UBS Jardim Japão'!K8,'UBS Vila Ede'!K8,'UBS Vila Leonor'!K8,'UBS Vila Sabrina'!K8,'UBS Carandiru'!K8,'UBS Vila Maria P Gnecco'!K8)</f>
        <v>25418</v>
      </c>
      <c r="H7" s="176">
        <f t="shared" si="2"/>
        <v>1.2417195896433806</v>
      </c>
      <c r="I7" s="157">
        <f t="shared" si="3"/>
        <v>65314</v>
      </c>
      <c r="J7" s="177">
        <f t="shared" si="4"/>
        <v>1.0635727080280084</v>
      </c>
      <c r="K7" s="155">
        <f>SUM('AMA_UBS J Brasil'!O8,'AMA_UBS V Guilherme'!O8,'AMA_UBS V Medeiros'!O8,'UBS Izolina Mazzei'!O8,'UBS Jardim Japão'!O8,'UBS Vila Ede'!O8,'UBS Vila Leonor'!O8,'UBS Vila Sabrina'!O8,'UBS Carandiru'!O8,'UBS Vila Maria P Gnecco'!O8)</f>
        <v>17642</v>
      </c>
      <c r="L7" s="176">
        <f t="shared" si="2"/>
        <v>0.86184660478749386</v>
      </c>
      <c r="M7" s="155">
        <f>SUM('AMA_UBS J Brasil'!Q8,'AMA_UBS V Guilherme'!Q8,'AMA_UBS V Medeiros'!Q8,'UBS Izolina Mazzei'!Q8,'UBS Jardim Japão'!Q8,'UBS Vila Ede'!Q8,'UBS Vila Leonor'!Q8,'UBS Vila Sabrina'!Q8,'UBS Carandiru'!Q8,'UBS Vila Maria P Gnecco'!Q8)</f>
        <v>14145</v>
      </c>
      <c r="N7" s="176">
        <f t="shared" si="5"/>
        <v>0.6910112359550562</v>
      </c>
      <c r="O7" s="155">
        <f>SUM('AMA_UBS J Brasil'!S8,'AMA_UBS V Guilherme'!S8,'AMA_UBS V Medeiros'!S8,'UBS Izolina Mazzei'!S8,'UBS Jardim Japão'!S8,'UBS Vila Ede'!S8,'UBS Vila Leonor'!S8,'UBS Vila Sabrina'!S8,'UBS Carandiru'!S8,'UBS Vila Maria P Gnecco'!S8)</f>
        <v>22242</v>
      </c>
      <c r="P7" s="176">
        <f t="shared" si="6"/>
        <v>1.0865657059110894</v>
      </c>
      <c r="Q7" s="157">
        <f t="shared" si="7"/>
        <v>54029</v>
      </c>
      <c r="R7" s="177">
        <f t="shared" si="8"/>
        <v>0.87980784888454644</v>
      </c>
      <c r="S7" s="155">
        <f t="shared" si="9"/>
        <v>119343</v>
      </c>
    </row>
    <row r="8" spans="1:19" x14ac:dyDescent="0.25">
      <c r="A8" s="154" t="s">
        <v>10</v>
      </c>
      <c r="B8" s="238">
        <f>SUM('AMA_UBS J Brasil'!B9,'AMA_UBS V Guilherme'!B9,'AMA_UBS V Medeiros'!B9,'UBS Izolina Mazzei'!B9,'UBS Jardim Japão'!B9,'UBS Vila Ede'!B9,'UBS Vila Leonor'!B9,'UBS Vila Sabrina'!B9,'UBS Carandiru'!B9,'UBS Vila Maria P Gnecco'!B9,'UBS Jardim Julieta'!B7)</f>
        <v>8416</v>
      </c>
      <c r="C8" s="155">
        <f>SUM('AMA_UBS J Brasil'!G9,'AMA_UBS V Guilherme'!G9,'AMA_UBS V Medeiros'!G9,'UBS Izolina Mazzei'!G9,'UBS Jardim Japão'!G9,'UBS Vila Ede'!G9,'UBS Vila Leonor'!G9,'UBS Vila Sabrina'!G9,'UBS Carandiru'!G9,'UBS Vila Maria P Gnecco'!G9,'UBS Jardim Julieta'!G7)</f>
        <v>14063</v>
      </c>
      <c r="D8" s="176">
        <f t="shared" si="0"/>
        <v>1.6709838403041826</v>
      </c>
      <c r="E8" s="155">
        <f>SUM('AMA_UBS J Brasil'!I9,'AMA_UBS V Guilherme'!I9,'AMA_UBS V Medeiros'!I9,'UBS Izolina Mazzei'!I9,'UBS Jardim Japão'!I9,'UBS Vila Ede'!I9,'UBS Vila Leonor'!I9,'UBS Vila Sabrina'!I9,'UBS Carandiru'!I9,'UBS Vila Maria P Gnecco'!I9,'UBS Jardim Julieta'!I7)</f>
        <v>11423</v>
      </c>
      <c r="F8" s="176">
        <f t="shared" si="1"/>
        <v>1.3572956273764258</v>
      </c>
      <c r="G8" s="155">
        <f>SUM('AMA_UBS J Brasil'!K9,'AMA_UBS V Guilherme'!K9,'AMA_UBS V Medeiros'!K9,'UBS Izolina Mazzei'!K9,'UBS Jardim Japão'!K9,'UBS Vila Ede'!K9,'UBS Vila Leonor'!K9,'UBS Vila Sabrina'!K9,'UBS Carandiru'!K9,'UBS Vila Maria P Gnecco'!K9,'UBS Jardim Julieta'!K7)</f>
        <v>13109</v>
      </c>
      <c r="H8" s="176">
        <f t="shared" si="2"/>
        <v>1.5576283269961977</v>
      </c>
      <c r="I8" s="157">
        <f t="shared" si="3"/>
        <v>38595</v>
      </c>
      <c r="J8" s="177">
        <f t="shared" si="4"/>
        <v>1.5286359315589353</v>
      </c>
      <c r="K8" s="155">
        <f>SUM('AMA_UBS J Brasil'!O9,'AMA_UBS V Guilherme'!O9,'AMA_UBS V Medeiros'!O9,'UBS Izolina Mazzei'!O9,'UBS Jardim Japão'!O9,'UBS Vila Ede'!O9,'UBS Vila Leonor'!O9,'UBS Vila Sabrina'!O9,'UBS Carandiru'!O9,'UBS Vila Maria P Gnecco'!O9,'UBS Jardim Julieta'!O7)</f>
        <v>13819</v>
      </c>
      <c r="L8" s="176">
        <f t="shared" si="2"/>
        <v>1.6419914448669202</v>
      </c>
      <c r="M8" s="155">
        <f>SUM('AMA_UBS J Brasil'!Q9,'AMA_UBS V Guilherme'!Q9,'AMA_UBS V Medeiros'!Q9,'UBS Izolina Mazzei'!Q9,'UBS Jardim Japão'!Q9,'UBS Vila Ede'!Q9,'UBS Vila Leonor'!Q9,'UBS Vila Sabrina'!Q9,'UBS Carandiru'!Q9,'UBS Vila Maria P Gnecco'!Q9,'UBS Jardim Julieta'!Q7)</f>
        <v>13731</v>
      </c>
      <c r="N8" s="176">
        <f t="shared" si="5"/>
        <v>1.6315351711026616</v>
      </c>
      <c r="O8" s="155">
        <f>SUM('AMA_UBS J Brasil'!S9,'AMA_UBS V Guilherme'!S9,'AMA_UBS V Medeiros'!S9,'UBS Izolina Mazzei'!S9,'UBS Jardim Japão'!S9,'UBS Vila Ede'!S9,'UBS Vila Leonor'!S9,'UBS Vila Sabrina'!S9,'UBS Carandiru'!S9,'UBS Vila Maria P Gnecco'!S9,'UBS Jardim Julieta'!S7)</f>
        <v>14756</v>
      </c>
      <c r="P8" s="176">
        <f t="shared" si="6"/>
        <v>1.7533269961977187</v>
      </c>
      <c r="Q8" s="157">
        <f t="shared" si="7"/>
        <v>42306</v>
      </c>
      <c r="R8" s="177">
        <f t="shared" si="8"/>
        <v>1.6756178707224334</v>
      </c>
      <c r="S8" s="155">
        <f t="shared" si="9"/>
        <v>80901</v>
      </c>
    </row>
    <row r="9" spans="1:19" x14ac:dyDescent="0.25">
      <c r="A9" s="154" t="s">
        <v>42</v>
      </c>
      <c r="B9" s="238">
        <f>SUM('AMA_UBS J Brasil'!B10,'AMA_UBS V Guilherme'!B10,'AMA_UBS V Medeiros'!B10,'UBS Izolina Mazzei'!B10,'UBS Jardim Japão'!B10,'UBS Vila Ede'!B10,'UBS Vila Leonor'!B10,'UBS Vila Sabrina'!B10,'UBS Carandiru'!B10,'UBS Vila Maria P Gnecco'!B10,'UBS Jardim Julieta'!B8)</f>
        <v>5393</v>
      </c>
      <c r="C9" s="155">
        <f>SUM('AMA_UBS J Brasil'!G10,'AMA_UBS V Guilherme'!G10,'AMA_UBS V Medeiros'!G10,'UBS Izolina Mazzei'!G10,'UBS Jardim Japão'!G10,'UBS Vila Ede'!G10,'UBS Vila Leonor'!G10,'UBS Vila Sabrina'!G10,'UBS Carandiru'!G10,'UBS Vila Maria P Gnecco'!G10,'UBS Jardim Julieta'!G8)</f>
        <v>7166</v>
      </c>
      <c r="D9" s="176">
        <f t="shared" si="0"/>
        <v>1.3287595030595216</v>
      </c>
      <c r="E9" s="155">
        <f>SUM('AMA_UBS J Brasil'!I10,'AMA_UBS V Guilherme'!I10,'AMA_UBS V Medeiros'!I10,'UBS Izolina Mazzei'!I10,'UBS Jardim Japão'!I10,'UBS Vila Ede'!I10,'UBS Vila Leonor'!I10,'UBS Vila Sabrina'!I10,'UBS Carandiru'!I10,'UBS Vila Maria P Gnecco'!I10,'UBS Jardim Julieta'!I8)</f>
        <v>6164</v>
      </c>
      <c r="F9" s="176">
        <f t="shared" si="1"/>
        <v>1.1429631003152234</v>
      </c>
      <c r="G9" s="155">
        <f>SUM('AMA_UBS J Brasil'!K10,'AMA_UBS V Guilherme'!K10,'AMA_UBS V Medeiros'!K10,'UBS Izolina Mazzei'!K10,'UBS Jardim Japão'!K10,'UBS Vila Ede'!K10,'UBS Vila Leonor'!K10,'UBS Vila Sabrina'!K10,'UBS Carandiru'!K10,'UBS Vila Maria P Gnecco'!K10,'UBS Jardim Julieta'!K8)</f>
        <v>7380</v>
      </c>
      <c r="H9" s="176">
        <f t="shared" si="2"/>
        <v>1.3684405711106991</v>
      </c>
      <c r="I9" s="157">
        <f t="shared" si="3"/>
        <v>20710</v>
      </c>
      <c r="J9" s="177">
        <f t="shared" si="4"/>
        <v>1.2800543914951481</v>
      </c>
      <c r="K9" s="155">
        <f>SUM('AMA_UBS J Brasil'!O10,'AMA_UBS V Guilherme'!O10,'AMA_UBS V Medeiros'!O10,'UBS Izolina Mazzei'!O10,'UBS Jardim Japão'!O10,'UBS Vila Ede'!O10,'UBS Vila Leonor'!O10,'UBS Vila Sabrina'!O10,'UBS Carandiru'!O10,'UBS Vila Maria P Gnecco'!O10,'UBS Jardim Julieta'!O8)</f>
        <v>6808</v>
      </c>
      <c r="L9" s="176">
        <f t="shared" si="2"/>
        <v>1.2623771555720378</v>
      </c>
      <c r="M9" s="155">
        <f>SUM('AMA_UBS J Brasil'!Q10,'AMA_UBS V Guilherme'!Q10,'AMA_UBS V Medeiros'!Q10,'UBS Izolina Mazzei'!Q10,'UBS Jardim Japão'!Q10,'UBS Vila Ede'!Q10,'UBS Vila Leonor'!Q10,'UBS Vila Sabrina'!Q10,'UBS Carandiru'!Q10,'UBS Vila Maria P Gnecco'!Q10,'UBS Jardim Julieta'!Q8)</f>
        <v>5844</v>
      </c>
      <c r="N9" s="176">
        <f t="shared" si="5"/>
        <v>1.0836269237900982</v>
      </c>
      <c r="O9" s="155">
        <f>SUM('AMA_UBS J Brasil'!S10,'AMA_UBS V Guilherme'!S10,'AMA_UBS V Medeiros'!S10,'UBS Izolina Mazzei'!S10,'UBS Jardim Japão'!S10,'UBS Vila Ede'!S10,'UBS Vila Leonor'!S10,'UBS Vila Sabrina'!S10,'UBS Carandiru'!S10,'UBS Vila Maria P Gnecco'!S10,'UBS Jardim Julieta'!S8)</f>
        <v>7418</v>
      </c>
      <c r="P9" s="176">
        <f t="shared" si="6"/>
        <v>1.3754867420730577</v>
      </c>
      <c r="Q9" s="157">
        <f t="shared" si="7"/>
        <v>20070</v>
      </c>
      <c r="R9" s="177">
        <f t="shared" si="8"/>
        <v>1.2404969404783979</v>
      </c>
      <c r="S9" s="155">
        <f t="shared" si="9"/>
        <v>40780</v>
      </c>
    </row>
    <row r="10" spans="1:19" x14ac:dyDescent="0.25">
      <c r="A10" s="154" t="s">
        <v>12</v>
      </c>
      <c r="B10" s="238">
        <f>SUM('AMA_UBS J Brasil'!B11,'AMA_UBS V Guilherme'!B11,'AMA_UBS V Medeiros'!B11,'UBS Izolina Mazzei'!B14,'UBS Vila Ede'!B11,'UBS Carandiru'!B11)</f>
        <v>1095</v>
      </c>
      <c r="C10" s="155">
        <f>SUM('AMA_UBS J Brasil'!G11,'AMA_UBS V Guilherme'!G11,'AMA_UBS V Medeiros'!G11,'UBS Izolina Mazzei'!G14,'UBS Vila Ede'!G11,'UBS Carandiru'!G11)</f>
        <v>1327</v>
      </c>
      <c r="D10" s="176">
        <f t="shared" si="0"/>
        <v>1.2118721461187214</v>
      </c>
      <c r="E10" s="155">
        <f>SUM('AMA_UBS J Brasil'!I11,'AMA_UBS V Guilherme'!I11,'AMA_UBS V Medeiros'!I11,'UBS Izolina Mazzei'!I14,'UBS Vila Ede'!I11,'UBS Carandiru'!I11)</f>
        <v>1197</v>
      </c>
      <c r="F10" s="176">
        <f t="shared" si="1"/>
        <v>1.0931506849315069</v>
      </c>
      <c r="G10" s="155">
        <f>SUM('AMA_UBS J Brasil'!K11,'AMA_UBS V Guilherme'!K11,'AMA_UBS V Medeiros'!K11,'UBS Izolina Mazzei'!K14,'UBS Vila Ede'!K11,'UBS Carandiru'!K11)</f>
        <v>1433</v>
      </c>
      <c r="H10" s="176">
        <f t="shared" si="2"/>
        <v>1.3086757990867579</v>
      </c>
      <c r="I10" s="157">
        <f t="shared" si="3"/>
        <v>3957</v>
      </c>
      <c r="J10" s="177">
        <f t="shared" si="4"/>
        <v>1.204566210045662</v>
      </c>
      <c r="K10" s="155">
        <f>SUM('AMA_UBS J Brasil'!O11,'AMA_UBS V Guilherme'!O11,'AMA_UBS V Medeiros'!O11,'UBS Izolina Mazzei'!O14,'UBS Vila Ede'!O11,'UBS Carandiru'!O11)</f>
        <v>1397</v>
      </c>
      <c r="L10" s="176">
        <f t="shared" si="2"/>
        <v>1.2757990867579909</v>
      </c>
      <c r="M10" s="155">
        <f>SUM('AMA_UBS J Brasil'!Q11,'AMA_UBS V Guilherme'!Q11,'AMA_UBS V Medeiros'!Q11,'UBS Izolina Mazzei'!Q14,'UBS Vila Ede'!Q11,'UBS Carandiru'!Q11)</f>
        <v>1405</v>
      </c>
      <c r="N10" s="176">
        <f t="shared" si="5"/>
        <v>1.2831050228310503</v>
      </c>
      <c r="O10" s="155">
        <f>SUM('AMA_UBS J Brasil'!S11,'AMA_UBS V Guilherme'!S11,'AMA_UBS V Medeiros'!S11,'UBS Izolina Mazzei'!S14,'UBS Vila Ede'!S11,'UBS Carandiru'!S11)</f>
        <v>1500</v>
      </c>
      <c r="P10" s="176">
        <f t="shared" si="6"/>
        <v>1.3698630136986301</v>
      </c>
      <c r="Q10" s="157">
        <f t="shared" si="7"/>
        <v>4302</v>
      </c>
      <c r="R10" s="177">
        <f t="shared" si="8"/>
        <v>1.3095890410958904</v>
      </c>
      <c r="S10" s="155">
        <f t="shared" si="9"/>
        <v>8259</v>
      </c>
    </row>
    <row r="11" spans="1:19" x14ac:dyDescent="0.25">
      <c r="A11" s="321" t="s">
        <v>13</v>
      </c>
      <c r="B11" s="322">
        <f>SUM('AMA_UBS J Brasil'!B12,'AMA_UBS V Guilherme'!B12,'AMA_UBS V Medeiros'!B12,'UBS Izolina Mazzei'!B12,'UBS Jardim Japão'!B11,'UBS Vila Ede'!B12,'UBS Vila Leonor'!B11,'UBS Vila Sabrina'!B11,'UBS Carandiru'!B13,'UBS Vila Maria P Gnecco'!B11,'UBS Jardim Julieta'!B9)</f>
        <v>6339</v>
      </c>
      <c r="C11" s="284">
        <f>SUM('AMA_UBS J Brasil'!G12,'AMA_UBS V Guilherme'!G12,'AMA_UBS V Medeiros'!G12,'UBS Izolina Mazzei'!G12,'UBS Jardim Japão'!G11,'UBS Vila Ede'!G12,'UBS Vila Leonor'!G11,'UBS Vila Sabrina'!G11,'UBS Carandiru'!G13,'UBS Vila Maria P Gnecco'!G11,'UBS Jardim Julieta'!G9)</f>
        <v>5542</v>
      </c>
      <c r="D11" s="323">
        <f t="shared" si="0"/>
        <v>0.87427038965136461</v>
      </c>
      <c r="E11" s="284">
        <f>SUM('AMA_UBS J Brasil'!I12,'AMA_UBS V Guilherme'!I12,'AMA_UBS V Medeiros'!I12,'UBS Izolina Mazzei'!I12,'UBS Jardim Japão'!I11,'UBS Vila Ede'!I12,'UBS Vila Leonor'!I11,'UBS Vila Sabrina'!I11,'UBS Carandiru'!I13,'UBS Vila Maria P Gnecco'!I11,'UBS Jardim Julieta'!I9)</f>
        <v>4949</v>
      </c>
      <c r="F11" s="323">
        <f t="shared" si="1"/>
        <v>0.78072251143713522</v>
      </c>
      <c r="G11" s="284">
        <f>SUM('AMA_UBS J Brasil'!K12,'AMA_UBS V Guilherme'!K12,'AMA_UBS V Medeiros'!K12,'UBS Izolina Mazzei'!K12,'UBS Jardim Japão'!K11,'UBS Vila Ede'!K12,'UBS Vila Leonor'!K11,'UBS Vila Sabrina'!K11,'UBS Carandiru'!K13,'UBS Vila Maria P Gnecco'!K11,'UBS Jardim Julieta'!K9)</f>
        <v>5659</v>
      </c>
      <c r="H11" s="323">
        <f t="shared" si="2"/>
        <v>0.8927275595519798</v>
      </c>
      <c r="I11" s="282">
        <f t="shared" si="3"/>
        <v>16150</v>
      </c>
      <c r="J11" s="324">
        <f t="shared" si="4"/>
        <v>0.84924015354682647</v>
      </c>
      <c r="K11" s="284">
        <f>SUM('AMA_UBS J Brasil'!O12,'AMA_UBS V Guilherme'!O12,'AMA_UBS V Medeiros'!O12,'UBS Izolina Mazzei'!O12,'UBS Jardim Japão'!O11,'UBS Vila Ede'!O12,'UBS Vila Leonor'!O11,'UBS Vila Sabrina'!O11,'UBS Carandiru'!O13,'UBS Vila Maria P Gnecco'!O11,'UBS Jardim Julieta'!O9)</f>
        <v>5674</v>
      </c>
      <c r="L11" s="323">
        <f t="shared" si="2"/>
        <v>0.89509386338539199</v>
      </c>
      <c r="M11" s="284">
        <f>SUM('AMA_UBS J Brasil'!Q12,'AMA_UBS V Guilherme'!Q12,'AMA_UBS V Medeiros'!Q12,'UBS Izolina Mazzei'!Q12,'UBS Jardim Japão'!Q11,'UBS Vila Ede'!Q12,'UBS Vila Leonor'!Q11,'UBS Vila Sabrina'!Q11,'UBS Carandiru'!Q13,'UBS Vila Maria P Gnecco'!Q11,'UBS Jardim Julieta'!Q9)</f>
        <v>5055</v>
      </c>
      <c r="N11" s="323">
        <f t="shared" si="5"/>
        <v>0.79744439185991478</v>
      </c>
      <c r="O11" s="284">
        <f>SUM('AMA_UBS J Brasil'!S12,'AMA_UBS V Guilherme'!S12,'AMA_UBS V Medeiros'!S12,'UBS Izolina Mazzei'!S12,'UBS Jardim Japão'!S11,'UBS Vila Ede'!S12,'UBS Vila Leonor'!S11,'UBS Vila Sabrina'!S11,'UBS Carandiru'!S13,'UBS Vila Maria P Gnecco'!S11,'UBS Jardim Julieta'!S9)</f>
        <v>5913</v>
      </c>
      <c r="P11" s="323">
        <f t="shared" si="6"/>
        <v>0.93279697113109328</v>
      </c>
      <c r="Q11" s="282">
        <f t="shared" si="7"/>
        <v>16642</v>
      </c>
      <c r="R11" s="324">
        <f t="shared" si="8"/>
        <v>0.87511174212546672</v>
      </c>
      <c r="S11" s="284">
        <f t="shared" si="9"/>
        <v>32792</v>
      </c>
    </row>
    <row r="12" spans="1:19" x14ac:dyDescent="0.25">
      <c r="A12" s="342" t="s">
        <v>194</v>
      </c>
      <c r="B12" s="322">
        <f>'UBS Izolina Mazzei'!B11</f>
        <v>140</v>
      </c>
      <c r="C12" s="284">
        <f>'UBS Izolina Mazzei'!G11</f>
        <v>149</v>
      </c>
      <c r="D12" s="323">
        <f t="shared" si="0"/>
        <v>1.0642857142857143</v>
      </c>
      <c r="E12" s="284">
        <f>'UBS Izolina Mazzei'!I11</f>
        <v>100</v>
      </c>
      <c r="F12" s="323">
        <f t="shared" si="1"/>
        <v>0.7142857142857143</v>
      </c>
      <c r="G12" s="284">
        <f>'UBS Izolina Mazzei'!K11</f>
        <v>134</v>
      </c>
      <c r="H12" s="323">
        <f t="shared" si="2"/>
        <v>0.95714285714285718</v>
      </c>
      <c r="I12" s="282">
        <f t="shared" si="3"/>
        <v>383</v>
      </c>
      <c r="J12" s="324">
        <f t="shared" si="4"/>
        <v>0.91190476190476188</v>
      </c>
      <c r="K12" s="284">
        <f>'UBS Izolina Mazzei'!O11</f>
        <v>120</v>
      </c>
      <c r="L12" s="323">
        <f t="shared" si="2"/>
        <v>0.8571428571428571</v>
      </c>
      <c r="M12" s="284">
        <f>'UBS Izolina Mazzei'!Q11</f>
        <v>0</v>
      </c>
      <c r="N12" s="323">
        <f t="shared" si="5"/>
        <v>0</v>
      </c>
      <c r="O12" s="284">
        <f>'UBS Izolina Mazzei'!S11</f>
        <v>142</v>
      </c>
      <c r="P12" s="323">
        <f t="shared" si="6"/>
        <v>1.0142857142857142</v>
      </c>
      <c r="Q12" s="282">
        <f t="shared" si="7"/>
        <v>262</v>
      </c>
      <c r="R12" s="324">
        <f t="shared" si="8"/>
        <v>0.62380952380952381</v>
      </c>
      <c r="S12" s="284">
        <f t="shared" si="9"/>
        <v>645</v>
      </c>
    </row>
    <row r="13" spans="1:19" x14ac:dyDescent="0.25">
      <c r="A13" s="343" t="s">
        <v>213</v>
      </c>
      <c r="B13" s="344">
        <f>'UBS Carandiru'!B14</f>
        <v>110</v>
      </c>
      <c r="C13" s="274">
        <f>'UBS Carandiru'!G14</f>
        <v>133</v>
      </c>
      <c r="D13" s="345">
        <f t="shared" ref="D13:D14" si="10">C13/$B13</f>
        <v>1.209090909090909</v>
      </c>
      <c r="E13" s="274">
        <f>'UBS Carandiru'!I14</f>
        <v>19</v>
      </c>
      <c r="F13" s="345">
        <f t="shared" ref="F13:F14" si="11">E13/$B13</f>
        <v>0.17272727272727273</v>
      </c>
      <c r="G13" s="274">
        <f>'UBS Carandiru'!K14</f>
        <v>97</v>
      </c>
      <c r="H13" s="345">
        <f t="shared" ref="H13:H14" si="12">G13/$B13</f>
        <v>0.88181818181818183</v>
      </c>
      <c r="I13" s="103">
        <f t="shared" si="3"/>
        <v>249</v>
      </c>
      <c r="J13" s="275">
        <f t="shared" si="4"/>
        <v>0.75454545454545452</v>
      </c>
      <c r="K13" s="274">
        <f>'UBS Carandiru'!O14</f>
        <v>120</v>
      </c>
      <c r="L13" s="345">
        <f t="shared" ref="L13:L14" si="13">K13/$B13</f>
        <v>1.0909090909090908</v>
      </c>
      <c r="M13" s="274">
        <f>'UBS Carandiru'!Q14</f>
        <v>64</v>
      </c>
      <c r="N13" s="345">
        <f t="shared" ref="N13:N14" si="14">M13/$B13</f>
        <v>0.58181818181818179</v>
      </c>
      <c r="O13" s="274">
        <f>'UBS Carandiru'!S14</f>
        <v>0</v>
      </c>
      <c r="P13" s="345">
        <f t="shared" ref="P13:P14" si="15">O13/$B13</f>
        <v>0</v>
      </c>
      <c r="Q13" s="103">
        <f t="shared" ref="Q13:Q14" si="16">SUM(K13,M13,O13)</f>
        <v>184</v>
      </c>
      <c r="R13" s="275">
        <f t="shared" ref="R13:R14" si="17">Q13/($B13*3)</f>
        <v>0.55757575757575761</v>
      </c>
      <c r="S13" s="274">
        <f t="shared" ref="S13:S14" si="18">SUM(C13,E13,G13,K13,M13,O13)</f>
        <v>433</v>
      </c>
    </row>
    <row r="14" spans="1:19" ht="15.75" thickBot="1" x14ac:dyDescent="0.3">
      <c r="A14" s="325" t="s">
        <v>214</v>
      </c>
      <c r="B14" s="326">
        <f>'UBS Carandiru'!B12</f>
        <v>0</v>
      </c>
      <c r="C14" s="327">
        <f>'UBS Carandiru'!G12</f>
        <v>0</v>
      </c>
      <c r="D14" s="328" t="e">
        <f t="shared" si="10"/>
        <v>#DIV/0!</v>
      </c>
      <c r="E14" s="327">
        <f>'UBS Carandiru'!I12</f>
        <v>0</v>
      </c>
      <c r="F14" s="328" t="e">
        <f t="shared" si="11"/>
        <v>#DIV/0!</v>
      </c>
      <c r="G14" s="327">
        <f>'UBS Carandiru'!K12</f>
        <v>0</v>
      </c>
      <c r="H14" s="328" t="e">
        <f t="shared" si="12"/>
        <v>#DIV/0!</v>
      </c>
      <c r="I14" s="329">
        <f t="shared" si="3"/>
        <v>0</v>
      </c>
      <c r="J14" s="330" t="e">
        <f t="shared" si="4"/>
        <v>#DIV/0!</v>
      </c>
      <c r="K14" s="327">
        <f>'UBS Carandiru'!O12</f>
        <v>0</v>
      </c>
      <c r="L14" s="328" t="e">
        <f t="shared" si="13"/>
        <v>#DIV/0!</v>
      </c>
      <c r="M14" s="327">
        <f>'UBS Carandiru'!Q12</f>
        <v>0</v>
      </c>
      <c r="N14" s="328" t="e">
        <f t="shared" si="14"/>
        <v>#DIV/0!</v>
      </c>
      <c r="O14" s="327">
        <f>'UBS Carandiru'!S12</f>
        <v>0</v>
      </c>
      <c r="P14" s="328" t="e">
        <f t="shared" si="15"/>
        <v>#DIV/0!</v>
      </c>
      <c r="Q14" s="329">
        <f t="shared" si="16"/>
        <v>0</v>
      </c>
      <c r="R14" s="330" t="e">
        <f t="shared" si="17"/>
        <v>#DIV/0!</v>
      </c>
      <c r="S14" s="327">
        <f t="shared" si="18"/>
        <v>0</v>
      </c>
    </row>
    <row r="15" spans="1:19" ht="15.75" thickBot="1" x14ac:dyDescent="0.3">
      <c r="A15" s="164" t="s">
        <v>7</v>
      </c>
      <c r="B15" s="334">
        <f>SUM(B6:B11)</f>
        <v>48027</v>
      </c>
      <c r="C15" s="166">
        <f>SUM(C6:C11)</f>
        <v>52949</v>
      </c>
      <c r="D15" s="336">
        <f>C15/$B15</f>
        <v>1.102484019405751</v>
      </c>
      <c r="E15" s="166">
        <f>SUM(E6:E11)</f>
        <v>48992</v>
      </c>
      <c r="F15" s="336">
        <f t="shared" si="1"/>
        <v>1.0200928644304246</v>
      </c>
      <c r="G15" s="166">
        <f>SUM(G6:G11)</f>
        <v>59252</v>
      </c>
      <c r="H15" s="336">
        <f t="shared" si="2"/>
        <v>1.233722697649239</v>
      </c>
      <c r="I15" s="106">
        <f t="shared" si="3"/>
        <v>161193</v>
      </c>
      <c r="J15" s="851">
        <f t="shared" si="4"/>
        <v>1.1187665271618048</v>
      </c>
      <c r="K15" s="166">
        <f>SUM(K6:K11)</f>
        <v>50851</v>
      </c>
      <c r="L15" s="336">
        <f t="shared" si="2"/>
        <v>1.0588002581881024</v>
      </c>
      <c r="M15" s="166">
        <f>SUM(M6:M11)</f>
        <v>45118</v>
      </c>
      <c r="N15" s="336">
        <f t="shared" si="5"/>
        <v>0.9394299040123264</v>
      </c>
      <c r="O15" s="166">
        <f>SUM(O6:O11)</f>
        <v>58124</v>
      </c>
      <c r="P15" s="336">
        <f t="shared" si="6"/>
        <v>1.2102359089678723</v>
      </c>
      <c r="Q15" s="106">
        <f t="shared" si="7"/>
        <v>154093</v>
      </c>
      <c r="R15" s="332">
        <f t="shared" si="8"/>
        <v>1.0694886903894336</v>
      </c>
      <c r="S15" s="166">
        <f t="shared" si="9"/>
        <v>315286</v>
      </c>
    </row>
    <row r="17" spans="1:19" ht="15.75" x14ac:dyDescent="0.25">
      <c r="A17" s="1427" t="s">
        <v>212</v>
      </c>
      <c r="B17" s="1428"/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</row>
    <row r="18" spans="1:19" ht="24.75" thickBot="1" x14ac:dyDescent="0.3">
      <c r="A18" s="144" t="s">
        <v>14</v>
      </c>
      <c r="B18" s="233" t="s">
        <v>15</v>
      </c>
      <c r="C18" s="144" t="str">
        <f>'Pque N Mundo I'!G6</f>
        <v>MAR_17</v>
      </c>
      <c r="D18" s="146" t="str">
        <f>'Pque N Mundo I'!H6</f>
        <v>%</v>
      </c>
      <c r="E18" s="144" t="str">
        <f>'Pque N Mundo I'!I6</f>
        <v>ABR_17</v>
      </c>
      <c r="F18" s="146" t="str">
        <f>'Pque N Mundo I'!J6</f>
        <v>%</v>
      </c>
      <c r="G18" s="144" t="str">
        <f>'Pque N Mundo I'!K6</f>
        <v>MAI_17</v>
      </c>
      <c r="H18" s="146" t="str">
        <f>'Pque N Mundo I'!L6</f>
        <v>%</v>
      </c>
      <c r="I18" s="149" t="str">
        <f>'Pque N Mundo I'!M6</f>
        <v>Trimestre</v>
      </c>
      <c r="J18" s="150" t="str">
        <f>'Pque N Mundo I'!N6</f>
        <v>% Trim</v>
      </c>
      <c r="K18" s="144" t="str">
        <f>'Pque N Mundo I'!O6</f>
        <v>JUN_17</v>
      </c>
      <c r="L18" s="146" t="str">
        <f>'Pque N Mundo I'!P6</f>
        <v>%</v>
      </c>
      <c r="M18" s="147" t="str">
        <f>'Pque N Mundo I'!Q6</f>
        <v>JUL_17</v>
      </c>
      <c r="N18" s="148" t="str">
        <f>'Pque N Mundo I'!R6</f>
        <v>%</v>
      </c>
      <c r="O18" s="147" t="str">
        <f>'Pque N Mundo I'!S6</f>
        <v>AGO_17</v>
      </c>
      <c r="P18" s="148" t="str">
        <f>'Pque N Mundo I'!T6</f>
        <v>%</v>
      </c>
      <c r="Q18" s="149" t="str">
        <f>'Pque N Mundo I'!AE6</f>
        <v>Trimestre</v>
      </c>
      <c r="R18" s="150" t="str">
        <f>'Pque N Mundo I'!AF6</f>
        <v>% Trim</v>
      </c>
      <c r="S18" s="147" t="s">
        <v>6</v>
      </c>
    </row>
    <row r="19" spans="1:19" ht="15.75" thickTop="1" x14ac:dyDescent="0.25">
      <c r="A19" s="151" t="s">
        <v>27</v>
      </c>
      <c r="B19" s="235">
        <f>SUM('Pque N Mundo I'!B7,'Pque N Mundo II'!B7)</f>
        <v>10800</v>
      </c>
      <c r="C19" s="152">
        <f>SUM('PRODUÇÃO Geral'!G6,'PRODUÇÃO Geral'!G19)</f>
        <v>10878</v>
      </c>
      <c r="D19" s="174">
        <f t="shared" ref="D19:D30" si="19">C19/$B19</f>
        <v>1.0072222222222222</v>
      </c>
      <c r="E19" s="152">
        <f>SUM('PRODUÇÃO Geral'!I6,'PRODUÇÃO Geral'!I19)</f>
        <v>10284</v>
      </c>
      <c r="F19" s="174">
        <f t="shared" ref="F19:F30" si="20">E19/$B19</f>
        <v>0.95222222222222219</v>
      </c>
      <c r="G19" s="152">
        <f>SUM('PRODUÇÃO Geral'!K6,'PRODUÇÃO Geral'!K19)</f>
        <v>11151</v>
      </c>
      <c r="H19" s="174">
        <f t="shared" ref="H19:L30" si="21">G19/$B19</f>
        <v>1.0325</v>
      </c>
      <c r="I19" s="101">
        <f t="shared" ref="I19:I30" si="22">SUM(C19,E19,G19)</f>
        <v>32313</v>
      </c>
      <c r="J19" s="175">
        <f t="shared" ref="J19:J30" si="23">I19/($B19*3)</f>
        <v>0.99731481481481477</v>
      </c>
      <c r="K19" s="152">
        <f>SUM('PRODUÇÃO Geral'!M6,'PRODUÇÃO Geral'!M19)</f>
        <v>10261</v>
      </c>
      <c r="L19" s="174">
        <f t="shared" si="21"/>
        <v>0.9500925925925926</v>
      </c>
      <c r="M19" s="152">
        <f>SUM('PRODUÇÃO Geral'!O6,'PRODUÇÃO Geral'!O19)</f>
        <v>10509</v>
      </c>
      <c r="N19" s="174">
        <f t="shared" ref="N19:N30" si="24">M19/$B19</f>
        <v>0.97305555555555556</v>
      </c>
      <c r="O19" s="152">
        <f>SUM('PRODUÇÃO Geral'!Q6,'PRODUÇÃO Geral'!Q19)</f>
        <v>9694</v>
      </c>
      <c r="P19" s="174">
        <f t="shared" ref="P19:P30" si="25">O19/$B19</f>
        <v>0.89759259259259261</v>
      </c>
      <c r="Q19" s="101">
        <f t="shared" ref="Q19:Q30" si="26">SUM(K19,M19,O19)</f>
        <v>30464</v>
      </c>
      <c r="R19" s="175">
        <f t="shared" ref="R19:R30" si="27">Q19/($B19*3)</f>
        <v>0.94024691358024692</v>
      </c>
      <c r="S19" s="152">
        <f t="shared" ref="S19:S30" si="28">SUM(C19,E19,G19,K19,M19,O19)</f>
        <v>62777</v>
      </c>
    </row>
    <row r="20" spans="1:19" x14ac:dyDescent="0.25">
      <c r="A20" s="154" t="s">
        <v>28</v>
      </c>
      <c r="B20" s="235">
        <f>SUM('Pque N Mundo I'!B8,'Pque N Mundo II'!B8)</f>
        <v>3744</v>
      </c>
      <c r="C20" s="152">
        <f>SUM('PRODUÇÃO Geral'!G7,'PRODUÇÃO Geral'!G20)</f>
        <v>2533</v>
      </c>
      <c r="D20" s="176">
        <f t="shared" si="19"/>
        <v>0.67654914529914534</v>
      </c>
      <c r="E20" s="152">
        <f>SUM('PRODUÇÃO Geral'!I7,'PRODUÇÃO Geral'!I20)</f>
        <v>2444</v>
      </c>
      <c r="F20" s="176">
        <f t="shared" si="20"/>
        <v>0.65277777777777779</v>
      </c>
      <c r="G20" s="152">
        <f>SUM('PRODUÇÃO Geral'!K7,'PRODUÇÃO Geral'!K20)</f>
        <v>3482</v>
      </c>
      <c r="H20" s="176">
        <f t="shared" si="21"/>
        <v>0.93002136752136755</v>
      </c>
      <c r="I20" s="157">
        <f t="shared" si="22"/>
        <v>8459</v>
      </c>
      <c r="J20" s="177">
        <f t="shared" si="23"/>
        <v>0.75311609686609682</v>
      </c>
      <c r="K20" s="152">
        <f>SUM('PRODUÇÃO Geral'!M7,'PRODUÇÃO Geral'!M20)</f>
        <v>2884</v>
      </c>
      <c r="L20" s="176">
        <f t="shared" si="21"/>
        <v>0.77029914529914534</v>
      </c>
      <c r="M20" s="152">
        <f>SUM('PRODUÇÃO Geral'!O7,'PRODUÇÃO Geral'!O20)</f>
        <v>3533</v>
      </c>
      <c r="N20" s="176">
        <f t="shared" si="24"/>
        <v>0.94364316239316237</v>
      </c>
      <c r="O20" s="152">
        <f>SUM('PRODUÇÃO Geral'!Q7,'PRODUÇÃO Geral'!Q20)</f>
        <v>3382</v>
      </c>
      <c r="P20" s="176">
        <f t="shared" si="25"/>
        <v>0.90331196581196582</v>
      </c>
      <c r="Q20" s="157">
        <f t="shared" si="26"/>
        <v>9799</v>
      </c>
      <c r="R20" s="177">
        <f t="shared" si="27"/>
        <v>0.87241809116809121</v>
      </c>
      <c r="S20" s="155">
        <f t="shared" si="28"/>
        <v>18258</v>
      </c>
    </row>
    <row r="21" spans="1:19" x14ac:dyDescent="0.25">
      <c r="A21" s="154" t="s">
        <v>29</v>
      </c>
      <c r="B21" s="235">
        <f>SUM('Pque N Mundo I'!B9,'Pque N Mundo II'!B9)</f>
        <v>1404</v>
      </c>
      <c r="C21" s="152">
        <f>SUM('PRODUÇÃO Geral'!G8,'PRODUÇÃO Geral'!G21)</f>
        <v>1638</v>
      </c>
      <c r="D21" s="176">
        <f t="shared" si="19"/>
        <v>1.1666666666666667</v>
      </c>
      <c r="E21" s="152">
        <f>SUM('PRODUÇÃO Geral'!I8,'PRODUÇÃO Geral'!I21)</f>
        <v>1296</v>
      </c>
      <c r="F21" s="176">
        <f t="shared" si="20"/>
        <v>0.92307692307692313</v>
      </c>
      <c r="G21" s="152">
        <f>SUM('PRODUÇÃO Geral'!K8,'PRODUÇÃO Geral'!K21)</f>
        <v>1625</v>
      </c>
      <c r="H21" s="176">
        <f t="shared" si="21"/>
        <v>1.1574074074074074</v>
      </c>
      <c r="I21" s="157">
        <f t="shared" si="22"/>
        <v>4559</v>
      </c>
      <c r="J21" s="177">
        <f t="shared" si="23"/>
        <v>1.082383665716999</v>
      </c>
      <c r="K21" s="152">
        <f>SUM('PRODUÇÃO Geral'!M8,'PRODUÇÃO Geral'!M21)</f>
        <v>1408</v>
      </c>
      <c r="L21" s="176">
        <f t="shared" si="21"/>
        <v>1.0028490028490029</v>
      </c>
      <c r="M21" s="152">
        <f>SUM('PRODUÇÃO Geral'!O8,'PRODUÇÃO Geral'!O21)</f>
        <v>1444</v>
      </c>
      <c r="N21" s="176">
        <f t="shared" si="24"/>
        <v>1.0284900284900285</v>
      </c>
      <c r="O21" s="152">
        <f>SUM('PRODUÇÃO Geral'!Q8,'PRODUÇÃO Geral'!Q21)</f>
        <v>2002</v>
      </c>
      <c r="P21" s="176">
        <f t="shared" si="25"/>
        <v>1.4259259259259258</v>
      </c>
      <c r="Q21" s="157">
        <f t="shared" si="26"/>
        <v>4854</v>
      </c>
      <c r="R21" s="177">
        <f t="shared" si="27"/>
        <v>1.1524216524216524</v>
      </c>
      <c r="S21" s="155">
        <f t="shared" si="28"/>
        <v>9413</v>
      </c>
    </row>
    <row r="22" spans="1:19" x14ac:dyDescent="0.25">
      <c r="A22" s="154" t="s">
        <v>410</v>
      </c>
      <c r="B22" s="238">
        <f>'Pque N Mundo II'!B10</f>
        <v>384</v>
      </c>
      <c r="C22" s="155">
        <f>'PRODUÇÃO Geral'!G22</f>
        <v>435</v>
      </c>
      <c r="D22" s="176">
        <f t="shared" si="19"/>
        <v>1.1328125</v>
      </c>
      <c r="E22" s="155">
        <f>'PRODUÇÃO Geral'!I22</f>
        <v>480</v>
      </c>
      <c r="F22" s="176">
        <f t="shared" si="20"/>
        <v>1.25</v>
      </c>
      <c r="G22" s="155">
        <f>'PRODUÇÃO Geral'!K22</f>
        <v>521</v>
      </c>
      <c r="H22" s="176">
        <f t="shared" si="21"/>
        <v>1.3567708333333333</v>
      </c>
      <c r="I22" s="157">
        <f t="shared" si="22"/>
        <v>1436</v>
      </c>
      <c r="J22" s="177">
        <f t="shared" si="23"/>
        <v>1.2465277777777777</v>
      </c>
      <c r="K22" s="155">
        <f>'PRODUÇÃO Geral'!M22</f>
        <v>450</v>
      </c>
      <c r="L22" s="176">
        <f t="shared" si="21"/>
        <v>1.171875</v>
      </c>
      <c r="M22" s="155">
        <f>'PRODUÇÃO Geral'!O22</f>
        <v>334</v>
      </c>
      <c r="N22" s="176">
        <f t="shared" si="24"/>
        <v>0.86979166666666663</v>
      </c>
      <c r="O22" s="155">
        <f>'PRODUÇÃO Geral'!Q22</f>
        <v>472</v>
      </c>
      <c r="P22" s="176">
        <f t="shared" si="25"/>
        <v>1.2291666666666667</v>
      </c>
      <c r="Q22" s="157">
        <f t="shared" si="26"/>
        <v>1256</v>
      </c>
      <c r="R22" s="177">
        <f t="shared" si="27"/>
        <v>1.0902777777777777</v>
      </c>
      <c r="S22" s="155">
        <f t="shared" si="28"/>
        <v>2692</v>
      </c>
    </row>
    <row r="23" spans="1:19" x14ac:dyDescent="0.25">
      <c r="A23" s="154" t="s">
        <v>31</v>
      </c>
      <c r="B23" s="238">
        <f>'Pque N Mundo II'!B11</f>
        <v>1344</v>
      </c>
      <c r="C23" s="155">
        <f>'PRODUÇÃO Geral'!G23</f>
        <v>1103</v>
      </c>
      <c r="D23" s="176">
        <f t="shared" si="19"/>
        <v>0.82068452380952384</v>
      </c>
      <c r="E23" s="155">
        <f>'PRODUÇÃO Geral'!I23</f>
        <v>1477</v>
      </c>
      <c r="F23" s="176">
        <f t="shared" si="20"/>
        <v>1.0989583333333333</v>
      </c>
      <c r="G23" s="155">
        <f>'PRODUÇÃO Geral'!K23</f>
        <v>1677</v>
      </c>
      <c r="H23" s="176">
        <f t="shared" si="21"/>
        <v>1.2477678571428572</v>
      </c>
      <c r="I23" s="157">
        <f t="shared" si="22"/>
        <v>4257</v>
      </c>
      <c r="J23" s="177">
        <f t="shared" si="23"/>
        <v>1.0558035714285714</v>
      </c>
      <c r="K23" s="155">
        <f>'PRODUÇÃO Geral'!M23</f>
        <v>1215</v>
      </c>
      <c r="L23" s="176">
        <f t="shared" si="21"/>
        <v>0.9040178571428571</v>
      </c>
      <c r="M23" s="155">
        <f>'PRODUÇÃO Geral'!O23</f>
        <v>697</v>
      </c>
      <c r="N23" s="176">
        <f t="shared" si="24"/>
        <v>0.51860119047619047</v>
      </c>
      <c r="O23" s="155">
        <f>'PRODUÇÃO Geral'!Q23</f>
        <v>1957</v>
      </c>
      <c r="P23" s="176">
        <f t="shared" si="25"/>
        <v>1.4561011904761905</v>
      </c>
      <c r="Q23" s="157">
        <f t="shared" si="26"/>
        <v>3869</v>
      </c>
      <c r="R23" s="177">
        <f t="shared" si="27"/>
        <v>0.95957341269841268</v>
      </c>
      <c r="S23" s="155">
        <f t="shared" si="28"/>
        <v>8126</v>
      </c>
    </row>
    <row r="24" spans="1:19" x14ac:dyDescent="0.25">
      <c r="A24" s="154" t="s">
        <v>409</v>
      </c>
      <c r="B24" s="238">
        <f>SUM('Pque N Mundo I'!B10,'Pque N Mundo II'!B12)</f>
        <v>1008</v>
      </c>
      <c r="C24" s="155">
        <f>SUM('PRODUÇÃO Geral'!G9,'PRODUÇÃO Geral'!G24)</f>
        <v>1258</v>
      </c>
      <c r="D24" s="176">
        <f t="shared" si="19"/>
        <v>1.248015873015873</v>
      </c>
      <c r="E24" s="155">
        <f>SUM('PRODUÇÃO Geral'!I9,'PRODUÇÃO Geral'!I24)</f>
        <v>1089</v>
      </c>
      <c r="F24" s="176">
        <f t="shared" si="20"/>
        <v>1.0803571428571428</v>
      </c>
      <c r="G24" s="155">
        <f>SUM('PRODUÇÃO Geral'!K9,'PRODUÇÃO Geral'!K24)</f>
        <v>1341</v>
      </c>
      <c r="H24" s="176">
        <f t="shared" si="21"/>
        <v>1.3303571428571428</v>
      </c>
      <c r="I24" s="157">
        <f t="shared" si="22"/>
        <v>3688</v>
      </c>
      <c r="J24" s="177">
        <f t="shared" si="23"/>
        <v>1.2195767195767195</v>
      </c>
      <c r="K24" s="155">
        <f>SUM('PRODUÇÃO Geral'!M9,'PRODUÇÃO Geral'!M24)</f>
        <v>1175</v>
      </c>
      <c r="L24" s="176">
        <f t="shared" si="21"/>
        <v>1.1656746031746033</v>
      </c>
      <c r="M24" s="155">
        <f>SUM('PRODUÇÃO Geral'!O9,'PRODUÇÃO Geral'!O24)</f>
        <v>932</v>
      </c>
      <c r="N24" s="176">
        <f t="shared" si="24"/>
        <v>0.92460317460317465</v>
      </c>
      <c r="O24" s="155">
        <f>SUM('PRODUÇÃO Geral'!Q9,'PRODUÇÃO Geral'!Q24)</f>
        <v>1031</v>
      </c>
      <c r="P24" s="176">
        <f t="shared" si="25"/>
        <v>1.0228174603174602</v>
      </c>
      <c r="Q24" s="157">
        <f t="shared" si="26"/>
        <v>3138</v>
      </c>
      <c r="R24" s="177">
        <f t="shared" si="27"/>
        <v>1.0376984126984128</v>
      </c>
      <c r="S24" s="155">
        <f t="shared" si="28"/>
        <v>6826</v>
      </c>
    </row>
    <row r="25" spans="1:19" x14ac:dyDescent="0.25">
      <c r="A25" s="154" t="s">
        <v>9</v>
      </c>
      <c r="B25" s="238">
        <f>SUM('Pque N Mundo I'!B11,'Pque N Mundo II'!B13)</f>
        <v>3288</v>
      </c>
      <c r="C25" s="155">
        <f>SUM('PRODUÇÃO Geral'!G10,'PRODUÇÃO Geral'!G25)</f>
        <v>3948</v>
      </c>
      <c r="D25" s="176">
        <f t="shared" si="19"/>
        <v>1.2007299270072993</v>
      </c>
      <c r="E25" s="155">
        <f>SUM('PRODUÇÃO Geral'!I10,'PRODUÇÃO Geral'!I25)</f>
        <v>3245</v>
      </c>
      <c r="F25" s="176">
        <f t="shared" si="20"/>
        <v>0.98692214111922139</v>
      </c>
      <c r="G25" s="155">
        <f>SUM('PRODUÇÃO Geral'!K10,'PRODUÇÃO Geral'!K25)</f>
        <v>4349</v>
      </c>
      <c r="H25" s="176">
        <f t="shared" si="21"/>
        <v>1.3226885644768855</v>
      </c>
      <c r="I25" s="157">
        <f t="shared" si="22"/>
        <v>11542</v>
      </c>
      <c r="J25" s="177">
        <f t="shared" si="23"/>
        <v>1.1701135442011354</v>
      </c>
      <c r="K25" s="155">
        <f>SUM('PRODUÇÃO Geral'!M10,'PRODUÇÃO Geral'!M25)</f>
        <v>3933</v>
      </c>
      <c r="L25" s="176">
        <f t="shared" si="21"/>
        <v>1.1961678832116789</v>
      </c>
      <c r="M25" s="155">
        <f>SUM('PRODUÇÃO Geral'!O10,'PRODUÇÃO Geral'!O25)</f>
        <v>2949</v>
      </c>
      <c r="N25" s="176">
        <f t="shared" si="24"/>
        <v>0.89689781021897808</v>
      </c>
      <c r="O25" s="155">
        <f>SUM('PRODUÇÃO Geral'!Q10,'PRODUÇÃO Geral'!Q25)</f>
        <v>3219</v>
      </c>
      <c r="P25" s="176">
        <f t="shared" si="25"/>
        <v>0.97901459854014594</v>
      </c>
      <c r="Q25" s="157">
        <f t="shared" si="26"/>
        <v>10101</v>
      </c>
      <c r="R25" s="177">
        <f t="shared" si="27"/>
        <v>1.0240267639902676</v>
      </c>
      <c r="S25" s="155">
        <f t="shared" si="28"/>
        <v>21643</v>
      </c>
    </row>
    <row r="26" spans="1:19" x14ac:dyDescent="0.25">
      <c r="A26" s="154" t="s">
        <v>10</v>
      </c>
      <c r="B26" s="238">
        <f>SUM('Pque N Mundo I'!B12,'Pque N Mundo II'!B14)</f>
        <v>1052</v>
      </c>
      <c r="C26" s="155">
        <f>SUM('PRODUÇÃO Geral'!G11,'PRODUÇÃO Geral'!G26)</f>
        <v>1099</v>
      </c>
      <c r="D26" s="176">
        <f t="shared" si="19"/>
        <v>1.0446768060836502</v>
      </c>
      <c r="E26" s="155">
        <f>SUM('PRODUÇÃO Geral'!I11,'PRODUÇÃO Geral'!I26)</f>
        <v>874</v>
      </c>
      <c r="F26" s="176">
        <f t="shared" si="20"/>
        <v>0.83079847908745252</v>
      </c>
      <c r="G26" s="155">
        <f>SUM('PRODUÇÃO Geral'!K11,'PRODUÇÃO Geral'!K26)</f>
        <v>919</v>
      </c>
      <c r="H26" s="176">
        <f t="shared" si="21"/>
        <v>0.87357414448669202</v>
      </c>
      <c r="I26" s="157">
        <f t="shared" si="22"/>
        <v>2892</v>
      </c>
      <c r="J26" s="177">
        <f t="shared" si="23"/>
        <v>0.91634980988593151</v>
      </c>
      <c r="K26" s="155">
        <f>SUM('PRODUÇÃO Geral'!M11,'PRODUÇÃO Geral'!M26)</f>
        <v>644</v>
      </c>
      <c r="L26" s="176">
        <f t="shared" si="21"/>
        <v>0.61216730038022815</v>
      </c>
      <c r="M26" s="155">
        <f>SUM('PRODUÇÃO Geral'!O11,'PRODUÇÃO Geral'!O26)</f>
        <v>884</v>
      </c>
      <c r="N26" s="176">
        <f t="shared" si="24"/>
        <v>0.84030418250950567</v>
      </c>
      <c r="O26" s="155">
        <f>SUM('PRODUÇÃO Geral'!Q11,'PRODUÇÃO Geral'!Q26)</f>
        <v>877</v>
      </c>
      <c r="P26" s="176">
        <f t="shared" si="25"/>
        <v>0.83365019011406849</v>
      </c>
      <c r="Q26" s="157">
        <f t="shared" si="26"/>
        <v>2405</v>
      </c>
      <c r="R26" s="177">
        <f t="shared" si="27"/>
        <v>0.7620405576679341</v>
      </c>
      <c r="S26" s="155">
        <f t="shared" si="28"/>
        <v>5297</v>
      </c>
    </row>
    <row r="27" spans="1:19" x14ac:dyDescent="0.25">
      <c r="A27" s="154" t="s">
        <v>42</v>
      </c>
      <c r="B27" s="238">
        <f>SUM('Pque N Mundo I'!B13,'Pque N Mundo II'!B15)</f>
        <v>1052</v>
      </c>
      <c r="C27" s="155">
        <f>SUM('PRODUÇÃO Geral'!G12,'PRODUÇÃO Geral'!G27)</f>
        <v>617</v>
      </c>
      <c r="D27" s="176">
        <f t="shared" si="19"/>
        <v>0.58650190114068446</v>
      </c>
      <c r="E27" s="155">
        <f>SUM('PRODUÇÃO Geral'!I12,'PRODUÇÃO Geral'!I27)</f>
        <v>494</v>
      </c>
      <c r="F27" s="176">
        <f t="shared" si="20"/>
        <v>0.46958174904942968</v>
      </c>
      <c r="G27" s="155">
        <f>SUM('PRODUÇÃO Geral'!K12,'PRODUÇÃO Geral'!K27)</f>
        <v>646</v>
      </c>
      <c r="H27" s="176">
        <f t="shared" si="21"/>
        <v>0.61406844106463876</v>
      </c>
      <c r="I27" s="157">
        <f t="shared" si="22"/>
        <v>1757</v>
      </c>
      <c r="J27" s="177">
        <f t="shared" si="23"/>
        <v>0.55671736375158432</v>
      </c>
      <c r="K27" s="155">
        <f>SUM('PRODUÇÃO Geral'!M12,'PRODUÇÃO Geral'!M27)</f>
        <v>612</v>
      </c>
      <c r="L27" s="176">
        <f t="shared" si="21"/>
        <v>0.58174904942965777</v>
      </c>
      <c r="M27" s="155">
        <f>SUM('PRODUÇÃO Geral'!O12,'PRODUÇÃO Geral'!O27)</f>
        <v>461</v>
      </c>
      <c r="N27" s="176">
        <f t="shared" si="24"/>
        <v>0.43821292775665399</v>
      </c>
      <c r="O27" s="155">
        <f>SUM('PRODUÇÃO Geral'!Q12,'PRODUÇÃO Geral'!Q27)</f>
        <v>584</v>
      </c>
      <c r="P27" s="176">
        <f t="shared" si="25"/>
        <v>0.55513307984790872</v>
      </c>
      <c r="Q27" s="157">
        <f t="shared" si="26"/>
        <v>1657</v>
      </c>
      <c r="R27" s="177">
        <f t="shared" si="27"/>
        <v>0.52503168567807346</v>
      </c>
      <c r="S27" s="155">
        <f t="shared" si="28"/>
        <v>3414</v>
      </c>
    </row>
    <row r="28" spans="1:19" x14ac:dyDescent="0.25">
      <c r="A28" s="154" t="s">
        <v>12</v>
      </c>
      <c r="B28" s="238">
        <f>'Pque N Mundo I'!B14</f>
        <v>250</v>
      </c>
      <c r="C28" s="155">
        <f>'PRODUÇÃO Geral'!G13</f>
        <v>337</v>
      </c>
      <c r="D28" s="176">
        <f t="shared" ref="D28" si="29">C28/$B28</f>
        <v>1.3480000000000001</v>
      </c>
      <c r="E28" s="155">
        <f>'PRODUÇÃO Geral'!I13</f>
        <v>266</v>
      </c>
      <c r="F28" s="176">
        <f t="shared" ref="F28" si="30">E28/$B28</f>
        <v>1.0640000000000001</v>
      </c>
      <c r="G28" s="155">
        <f>'PRODUÇÃO Geral'!K13</f>
        <v>357</v>
      </c>
      <c r="H28" s="176">
        <f t="shared" ref="H28" si="31">G28/$B28</f>
        <v>1.4279999999999999</v>
      </c>
      <c r="I28" s="157">
        <f t="shared" si="22"/>
        <v>960</v>
      </c>
      <c r="J28" s="177">
        <f t="shared" si="23"/>
        <v>1.28</v>
      </c>
      <c r="K28" s="155">
        <f>'PRODUÇÃO Geral'!M13</f>
        <v>189</v>
      </c>
      <c r="L28" s="176">
        <f t="shared" ref="L28" si="32">K28/$B28</f>
        <v>0.75600000000000001</v>
      </c>
      <c r="M28" s="155">
        <f>'PRODUÇÃO Geral'!O13</f>
        <v>319</v>
      </c>
      <c r="N28" s="176">
        <f t="shared" ref="N28" si="33">M28/$B28</f>
        <v>1.276</v>
      </c>
      <c r="O28" s="155">
        <f>'PRODUÇÃO Geral'!Q13</f>
        <v>328</v>
      </c>
      <c r="P28" s="176">
        <f t="shared" ref="P28" si="34">O28/$B28</f>
        <v>1.3120000000000001</v>
      </c>
      <c r="Q28" s="157">
        <f t="shared" ref="Q28" si="35">SUM(K28,M28,O28)</f>
        <v>836</v>
      </c>
      <c r="R28" s="177">
        <f t="shared" ref="R28" si="36">Q28/($B28*3)</f>
        <v>1.1146666666666667</v>
      </c>
      <c r="S28" s="155">
        <f t="shared" ref="S28" si="37">SUM(C28,E28,G28,K28,M28,O28)</f>
        <v>1796</v>
      </c>
    </row>
    <row r="29" spans="1:19" ht="15.75" thickBot="1" x14ac:dyDescent="0.3">
      <c r="A29" s="160" t="s">
        <v>13</v>
      </c>
      <c r="B29" s="239">
        <f>SUM('Pque N Mundo I'!B15,'Pque N Mundo II'!B16)</f>
        <v>1052</v>
      </c>
      <c r="C29" s="161">
        <f>SUM('PRODUÇÃO Geral'!G14,'PRODUÇÃO Geral'!G28)</f>
        <v>1027</v>
      </c>
      <c r="D29" s="186">
        <f t="shared" si="19"/>
        <v>0.97623574144486691</v>
      </c>
      <c r="E29" s="161">
        <f>SUM('PRODUÇÃO Geral'!I14,'PRODUÇÃO Geral'!I28)</f>
        <v>773</v>
      </c>
      <c r="F29" s="186">
        <f t="shared" si="20"/>
        <v>0.73479087452471481</v>
      </c>
      <c r="G29" s="161">
        <f>SUM('PRODUÇÃO Geral'!K14,'PRODUÇÃO Geral'!K28)</f>
        <v>813</v>
      </c>
      <c r="H29" s="186">
        <f t="shared" si="21"/>
        <v>0.77281368821292773</v>
      </c>
      <c r="I29" s="163">
        <f t="shared" si="22"/>
        <v>2613</v>
      </c>
      <c r="J29" s="187">
        <f t="shared" si="23"/>
        <v>0.82794676806083645</v>
      </c>
      <c r="K29" s="161">
        <f>SUM('PRODUÇÃO Geral'!M14,'PRODUÇÃO Geral'!M28)</f>
        <v>921</v>
      </c>
      <c r="L29" s="186">
        <f t="shared" si="21"/>
        <v>0.87547528517110262</v>
      </c>
      <c r="M29" s="161">
        <f>SUM('PRODUÇÃO Geral'!O14,'PRODUÇÃO Geral'!O28)</f>
        <v>921</v>
      </c>
      <c r="N29" s="186">
        <f t="shared" si="24"/>
        <v>0.87547528517110262</v>
      </c>
      <c r="O29" s="161">
        <f>SUM('PRODUÇÃO Geral'!Q14,'PRODUÇÃO Geral'!Q28)</f>
        <v>924</v>
      </c>
      <c r="P29" s="186">
        <f t="shared" si="25"/>
        <v>0.87832699619771859</v>
      </c>
      <c r="Q29" s="163">
        <f t="shared" si="26"/>
        <v>2766</v>
      </c>
      <c r="R29" s="187">
        <f t="shared" si="27"/>
        <v>0.87642585551330798</v>
      </c>
      <c r="S29" s="161">
        <f t="shared" si="28"/>
        <v>5379</v>
      </c>
    </row>
    <row r="30" spans="1:19" ht="15.75" thickBot="1" x14ac:dyDescent="0.3">
      <c r="A30" s="164" t="s">
        <v>7</v>
      </c>
      <c r="B30" s="334">
        <f>SUM(B19:B29)</f>
        <v>25378</v>
      </c>
      <c r="C30" s="166">
        <f>SUM(C19:C29)</f>
        <v>24873</v>
      </c>
      <c r="D30" s="336">
        <f t="shared" si="19"/>
        <v>0.98010087477342578</v>
      </c>
      <c r="E30" s="166">
        <f>SUM(E19:E29)</f>
        <v>22722</v>
      </c>
      <c r="F30" s="336">
        <f t="shared" si="20"/>
        <v>0.8953424225707306</v>
      </c>
      <c r="G30" s="166">
        <f>SUM(G19:G29)</f>
        <v>26881</v>
      </c>
      <c r="H30" s="336">
        <f t="shared" si="21"/>
        <v>1.0592245251792891</v>
      </c>
      <c r="I30" s="106">
        <f t="shared" si="22"/>
        <v>74476</v>
      </c>
      <c r="J30" s="851">
        <f t="shared" si="23"/>
        <v>0.9782226075078152</v>
      </c>
      <c r="K30" s="166">
        <f>SUM(K19:K29)</f>
        <v>23692</v>
      </c>
      <c r="L30" s="336">
        <f t="shared" si="21"/>
        <v>0.93356450468910079</v>
      </c>
      <c r="M30" s="166">
        <f t="shared" ref="M30" si="38">SUM(M19:M29)</f>
        <v>22983</v>
      </c>
      <c r="N30" s="336">
        <f t="shared" si="24"/>
        <v>0.90562692095515807</v>
      </c>
      <c r="O30" s="166">
        <f t="shared" ref="O30" si="39">SUM(O19:O29)</f>
        <v>24470</v>
      </c>
      <c r="P30" s="336">
        <f t="shared" si="25"/>
        <v>0.96422097880053592</v>
      </c>
      <c r="Q30" s="106">
        <f t="shared" si="26"/>
        <v>71145</v>
      </c>
      <c r="R30" s="332">
        <f t="shared" si="27"/>
        <v>0.93447080148159822</v>
      </c>
      <c r="S30" s="166">
        <f t="shared" si="28"/>
        <v>145621</v>
      </c>
    </row>
    <row r="32" spans="1:19" ht="15.75" x14ac:dyDescent="0.25">
      <c r="A32" s="1427" t="s">
        <v>282</v>
      </c>
      <c r="B32" s="1428"/>
      <c r="C32" s="1428"/>
      <c r="D32" s="1428"/>
      <c r="E32" s="1428"/>
      <c r="F32" s="1428"/>
      <c r="G32" s="1428"/>
      <c r="H32" s="1428"/>
      <c r="I32" s="1428"/>
      <c r="J32" s="1428"/>
      <c r="K32" s="1428"/>
      <c r="L32" s="1428"/>
      <c r="M32" s="1428"/>
      <c r="N32" s="1428"/>
      <c r="O32" s="1428"/>
      <c r="P32" s="1428"/>
      <c r="Q32" s="1428"/>
      <c r="R32" s="1428"/>
      <c r="S32" s="1428"/>
    </row>
    <row r="33" spans="1:19" ht="24.75" thickBot="1" x14ac:dyDescent="0.3">
      <c r="A33" s="144" t="s">
        <v>14</v>
      </c>
      <c r="B33" s="233" t="s">
        <v>15</v>
      </c>
      <c r="C33" s="144" t="str">
        <f>'Pque N Mundo I'!G6</f>
        <v>MAR_17</v>
      </c>
      <c r="D33" s="146" t="str">
        <f>'Pque N Mundo I'!H6</f>
        <v>%</v>
      </c>
      <c r="E33" s="144" t="str">
        <f>'Pque N Mundo I'!I6</f>
        <v>ABR_17</v>
      </c>
      <c r="F33" s="146" t="str">
        <f>'Pque N Mundo I'!J6</f>
        <v>%</v>
      </c>
      <c r="G33" s="144" t="str">
        <f>'Pque N Mundo I'!K6</f>
        <v>MAI_17</v>
      </c>
      <c r="H33" s="146" t="str">
        <f>'Pque N Mundo I'!L6</f>
        <v>%</v>
      </c>
      <c r="I33" s="149" t="str">
        <f>'Pque N Mundo I'!M6</f>
        <v>Trimestre</v>
      </c>
      <c r="J33" s="150" t="str">
        <f>'Pque N Mundo I'!N6</f>
        <v>% Trim</v>
      </c>
      <c r="K33" s="144" t="str">
        <f>'Pque N Mundo I'!O6</f>
        <v>JUN_17</v>
      </c>
      <c r="L33" s="146" t="str">
        <f>'Pque N Mundo I'!P6</f>
        <v>%</v>
      </c>
      <c r="M33" s="147" t="str">
        <f>'Pque N Mundo I'!Q6</f>
        <v>JUL_17</v>
      </c>
      <c r="N33" s="148" t="str">
        <f>'Pque N Mundo I'!R6</f>
        <v>%</v>
      </c>
      <c r="O33" s="147" t="str">
        <f>'Pque N Mundo I'!S6</f>
        <v>AGO_17</v>
      </c>
      <c r="P33" s="148" t="str">
        <f>'Pque N Mundo I'!T6</f>
        <v>%</v>
      </c>
      <c r="Q33" s="149" t="str">
        <f>'Pque N Mundo I'!AE6</f>
        <v>Trimestre</v>
      </c>
      <c r="R33" s="150" t="str">
        <f>'Pque N Mundo I'!AF6</f>
        <v>% Trim</v>
      </c>
      <c r="S33" s="147" t="s">
        <v>6</v>
      </c>
    </row>
    <row r="34" spans="1:19" ht="15.75" thickTop="1" x14ac:dyDescent="0.25">
      <c r="A34" s="181" t="s">
        <v>52</v>
      </c>
      <c r="B34" s="235">
        <f>'CEO II V GUILHERME'!B7</f>
        <v>120</v>
      </c>
      <c r="C34" s="152">
        <f>'CEO II V GUILHERME'!G7</f>
        <v>321</v>
      </c>
      <c r="D34" s="174">
        <f t="shared" ref="D34:D42" si="40">C34/$B34</f>
        <v>2.6749999999999998</v>
      </c>
      <c r="E34" s="152">
        <f>'CEO II V GUILHERME'!I7</f>
        <v>329</v>
      </c>
      <c r="F34" s="174">
        <f>E34/$B34</f>
        <v>2.7416666666666667</v>
      </c>
      <c r="G34" s="152">
        <f>'CEO II V GUILHERME'!K7</f>
        <v>170</v>
      </c>
      <c r="H34" s="174">
        <f>G34/$B34</f>
        <v>1.4166666666666667</v>
      </c>
      <c r="I34" s="101">
        <f t="shared" ref="I34:I42" si="41">SUM(C34,E34,G34)</f>
        <v>820</v>
      </c>
      <c r="J34" s="175">
        <f t="shared" ref="J34:J42" si="42">I34/($B34*3)</f>
        <v>2.2777777777777777</v>
      </c>
      <c r="K34" s="152">
        <f>'CEO II V GUILHERME'!O7</f>
        <v>381</v>
      </c>
      <c r="L34" s="174">
        <f>K34/$B34</f>
        <v>3.1749999999999998</v>
      </c>
      <c r="M34" s="152">
        <f>'CEO II V GUILHERME'!Q7</f>
        <v>346</v>
      </c>
      <c r="N34" s="174">
        <f t="shared" ref="N34" si="43">M34/$B34</f>
        <v>2.8833333333333333</v>
      </c>
      <c r="O34" s="152">
        <f>'CEO II V GUILHERME'!S7</f>
        <v>347</v>
      </c>
      <c r="P34" s="174">
        <f t="shared" ref="P34" si="44">O34/$B34</f>
        <v>2.8916666666666666</v>
      </c>
      <c r="Q34" s="101">
        <f t="shared" ref="Q34:Q42" si="45">SUM(K34,M34,O34)</f>
        <v>1074</v>
      </c>
      <c r="R34" s="175">
        <f t="shared" ref="R34:R42" si="46">Q34/($B34*3)</f>
        <v>2.9833333333333334</v>
      </c>
      <c r="S34" s="152">
        <f t="shared" ref="S34:S42" si="47">SUM(C34,E34,G34,K34,M34,O34)</f>
        <v>1894</v>
      </c>
    </row>
    <row r="35" spans="1:19" x14ac:dyDescent="0.25">
      <c r="A35" s="183" t="s">
        <v>53</v>
      </c>
      <c r="B35" s="240">
        <f>'CEO II V GUILHERME'!B8</f>
        <v>0</v>
      </c>
      <c r="C35" s="155">
        <f>'CEO II V GUILHERME'!G8</f>
        <v>58</v>
      </c>
      <c r="D35" s="174" t="s">
        <v>199</v>
      </c>
      <c r="E35" s="155">
        <f>'CEO II V GUILHERME'!I8</f>
        <v>58</v>
      </c>
      <c r="F35" s="174" t="s">
        <v>199</v>
      </c>
      <c r="G35" s="155">
        <f>'CEO II V GUILHERME'!K8</f>
        <v>54</v>
      </c>
      <c r="H35" s="174" t="s">
        <v>199</v>
      </c>
      <c r="I35" s="157">
        <f t="shared" si="41"/>
        <v>170</v>
      </c>
      <c r="J35" s="175" t="e">
        <f t="shared" si="42"/>
        <v>#DIV/0!</v>
      </c>
      <c r="K35" s="155">
        <f>'CEO II V GUILHERME'!O8</f>
        <v>105</v>
      </c>
      <c r="L35" s="174" t="s">
        <v>199</v>
      </c>
      <c r="M35" s="155">
        <f>'CEO II V GUILHERME'!Q8</f>
        <v>19</v>
      </c>
      <c r="N35" s="174" t="s">
        <v>199</v>
      </c>
      <c r="O35" s="155">
        <f>'CEO II V GUILHERME'!S8</f>
        <v>29</v>
      </c>
      <c r="P35" s="174" t="s">
        <v>199</v>
      </c>
      <c r="Q35" s="157">
        <f t="shared" si="45"/>
        <v>153</v>
      </c>
      <c r="R35" s="175" t="e">
        <f t="shared" si="46"/>
        <v>#DIV/0!</v>
      </c>
      <c r="S35" s="155">
        <f t="shared" si="47"/>
        <v>323</v>
      </c>
    </row>
    <row r="36" spans="1:19" x14ac:dyDescent="0.25">
      <c r="A36" s="183" t="s">
        <v>54</v>
      </c>
      <c r="B36" s="238">
        <f>'CEO II V GUILHERME'!B9</f>
        <v>80</v>
      </c>
      <c r="C36" s="155">
        <f>'CEO II V GUILHERME'!G9</f>
        <v>93</v>
      </c>
      <c r="D36" s="174">
        <f t="shared" si="40"/>
        <v>1.1625000000000001</v>
      </c>
      <c r="E36" s="155">
        <f>'CEO II V GUILHERME'!I9</f>
        <v>157</v>
      </c>
      <c r="F36" s="174">
        <f t="shared" ref="F36:F42" si="48">E36/$B36</f>
        <v>1.9624999999999999</v>
      </c>
      <c r="G36" s="155">
        <f>'CEO II V GUILHERME'!K9</f>
        <v>134</v>
      </c>
      <c r="H36" s="174">
        <f t="shared" ref="H36:L42" si="49">G36/$B36</f>
        <v>1.675</v>
      </c>
      <c r="I36" s="157">
        <f t="shared" si="41"/>
        <v>384</v>
      </c>
      <c r="J36" s="175">
        <f t="shared" si="42"/>
        <v>1.6</v>
      </c>
      <c r="K36" s="155">
        <f>'CEO II V GUILHERME'!O9</f>
        <v>21</v>
      </c>
      <c r="L36" s="174">
        <f t="shared" si="49"/>
        <v>0.26250000000000001</v>
      </c>
      <c r="M36" s="155">
        <f>'CEO II V GUILHERME'!Q9</f>
        <v>46</v>
      </c>
      <c r="N36" s="174">
        <f t="shared" ref="N36:N42" si="50">M36/$B36</f>
        <v>0.57499999999999996</v>
      </c>
      <c r="O36" s="155">
        <f>'CEO II V GUILHERME'!S9</f>
        <v>40</v>
      </c>
      <c r="P36" s="174">
        <f t="shared" ref="P36:P42" si="51">O36/$B36</f>
        <v>0.5</v>
      </c>
      <c r="Q36" s="157">
        <f t="shared" si="45"/>
        <v>107</v>
      </c>
      <c r="R36" s="175">
        <f t="shared" si="46"/>
        <v>0.44583333333333336</v>
      </c>
      <c r="S36" s="155">
        <f t="shared" si="47"/>
        <v>491</v>
      </c>
    </row>
    <row r="37" spans="1:19" x14ac:dyDescent="0.25">
      <c r="A37" s="183" t="s">
        <v>55</v>
      </c>
      <c r="B37" s="238">
        <f>'CEO II V GUILHERME'!B10</f>
        <v>120</v>
      </c>
      <c r="C37" s="155">
        <f>'CEO II V GUILHERME'!G10</f>
        <v>31</v>
      </c>
      <c r="D37" s="174">
        <f t="shared" si="40"/>
        <v>0.25833333333333336</v>
      </c>
      <c r="E37" s="155">
        <f>'CEO II V GUILHERME'!I10</f>
        <v>41</v>
      </c>
      <c r="F37" s="174">
        <f t="shared" si="48"/>
        <v>0.34166666666666667</v>
      </c>
      <c r="G37" s="155">
        <f>'CEO II V GUILHERME'!K10</f>
        <v>47</v>
      </c>
      <c r="H37" s="174">
        <f t="shared" si="49"/>
        <v>0.39166666666666666</v>
      </c>
      <c r="I37" s="157">
        <f t="shared" si="41"/>
        <v>119</v>
      </c>
      <c r="J37" s="175">
        <f t="shared" si="42"/>
        <v>0.33055555555555555</v>
      </c>
      <c r="K37" s="155">
        <f>'CEO II V GUILHERME'!O10</f>
        <v>16</v>
      </c>
      <c r="L37" s="174">
        <f t="shared" si="49"/>
        <v>0.13333333333333333</v>
      </c>
      <c r="M37" s="155">
        <f>'CEO II V GUILHERME'!Q10</f>
        <v>12</v>
      </c>
      <c r="N37" s="174">
        <f t="shared" si="50"/>
        <v>0.1</v>
      </c>
      <c r="O37" s="155">
        <f>'CEO II V GUILHERME'!S10</f>
        <v>228</v>
      </c>
      <c r="P37" s="174">
        <f t="shared" si="51"/>
        <v>1.9</v>
      </c>
      <c r="Q37" s="157">
        <f t="shared" si="45"/>
        <v>256</v>
      </c>
      <c r="R37" s="175">
        <f t="shared" si="46"/>
        <v>0.71111111111111114</v>
      </c>
      <c r="S37" s="155">
        <f t="shared" si="47"/>
        <v>375</v>
      </c>
    </row>
    <row r="38" spans="1:19" x14ac:dyDescent="0.25">
      <c r="A38" s="183" t="s">
        <v>56</v>
      </c>
      <c r="B38" s="238">
        <f>'CEO II V GUILHERME'!B11</f>
        <v>80</v>
      </c>
      <c r="C38" s="155">
        <f>'CEO II V GUILHERME'!G11</f>
        <v>338</v>
      </c>
      <c r="D38" s="174">
        <f t="shared" si="40"/>
        <v>4.2249999999999996</v>
      </c>
      <c r="E38" s="155">
        <f>'CEO II V GUILHERME'!I11</f>
        <v>109</v>
      </c>
      <c r="F38" s="174">
        <f t="shared" si="48"/>
        <v>1.3625</v>
      </c>
      <c r="G38" s="155">
        <f>'CEO II V GUILHERME'!K11</f>
        <v>287</v>
      </c>
      <c r="H38" s="174">
        <f t="shared" si="49"/>
        <v>3.5874999999999999</v>
      </c>
      <c r="I38" s="157">
        <f t="shared" si="41"/>
        <v>734</v>
      </c>
      <c r="J38" s="175">
        <f t="shared" si="42"/>
        <v>3.0583333333333331</v>
      </c>
      <c r="K38" s="155">
        <f>'CEO II V GUILHERME'!O11</f>
        <v>112</v>
      </c>
      <c r="L38" s="174">
        <f t="shared" si="49"/>
        <v>1.4</v>
      </c>
      <c r="M38" s="155">
        <f>'CEO II V GUILHERME'!Q11</f>
        <v>20</v>
      </c>
      <c r="N38" s="174">
        <f t="shared" si="50"/>
        <v>0.25</v>
      </c>
      <c r="O38" s="155">
        <f>'CEO II V GUILHERME'!S11</f>
        <v>78</v>
      </c>
      <c r="P38" s="174">
        <f t="shared" si="51"/>
        <v>0.97499999999999998</v>
      </c>
      <c r="Q38" s="157">
        <f t="shared" si="45"/>
        <v>210</v>
      </c>
      <c r="R38" s="175">
        <f t="shared" si="46"/>
        <v>0.875</v>
      </c>
      <c r="S38" s="155">
        <f t="shared" si="47"/>
        <v>944</v>
      </c>
    </row>
    <row r="39" spans="1:19" x14ac:dyDescent="0.25">
      <c r="A39" s="241" t="s">
        <v>57</v>
      </c>
      <c r="B39" s="238">
        <f>'CEO II V GUILHERME'!B12</f>
        <v>240</v>
      </c>
      <c r="C39" s="155">
        <f>'CEO II V GUILHERME'!G12</f>
        <v>204</v>
      </c>
      <c r="D39" s="174">
        <f t="shared" si="40"/>
        <v>0.85</v>
      </c>
      <c r="E39" s="155">
        <f>'CEO II V GUILHERME'!I12</f>
        <v>346</v>
      </c>
      <c r="F39" s="174">
        <f t="shared" si="48"/>
        <v>1.4416666666666667</v>
      </c>
      <c r="G39" s="155">
        <f>'CEO II V GUILHERME'!K12</f>
        <v>403</v>
      </c>
      <c r="H39" s="174">
        <f t="shared" si="49"/>
        <v>1.6791666666666667</v>
      </c>
      <c r="I39" s="157">
        <f t="shared" si="41"/>
        <v>953</v>
      </c>
      <c r="J39" s="175">
        <f t="shared" si="42"/>
        <v>1.3236111111111111</v>
      </c>
      <c r="K39" s="155">
        <f>'CEO II V GUILHERME'!O12</f>
        <v>345</v>
      </c>
      <c r="L39" s="174">
        <f t="shared" si="49"/>
        <v>1.4375</v>
      </c>
      <c r="M39" s="155">
        <f>'CEO II V GUILHERME'!Q12</f>
        <v>322</v>
      </c>
      <c r="N39" s="174">
        <f t="shared" si="50"/>
        <v>1.3416666666666666</v>
      </c>
      <c r="O39" s="155">
        <f>'CEO II V GUILHERME'!S12</f>
        <v>247</v>
      </c>
      <c r="P39" s="174">
        <f t="shared" si="51"/>
        <v>1.0291666666666666</v>
      </c>
      <c r="Q39" s="157">
        <f t="shared" si="45"/>
        <v>914</v>
      </c>
      <c r="R39" s="175">
        <f t="shared" si="46"/>
        <v>1.2694444444444444</v>
      </c>
      <c r="S39" s="155">
        <f t="shared" si="47"/>
        <v>1867</v>
      </c>
    </row>
    <row r="40" spans="1:19" x14ac:dyDescent="0.25">
      <c r="A40" s="241" t="s">
        <v>438</v>
      </c>
      <c r="B40" s="238">
        <f>'CEO II V GUILHERME'!B13</f>
        <v>160</v>
      </c>
      <c r="C40" s="155">
        <f>'CEO II V GUILHERME'!G13</f>
        <v>96</v>
      </c>
      <c r="D40" s="174">
        <f t="shared" si="40"/>
        <v>0.6</v>
      </c>
      <c r="E40" s="155">
        <f>'CEO II V GUILHERME'!I13</f>
        <v>71</v>
      </c>
      <c r="F40" s="174">
        <f t="shared" si="48"/>
        <v>0.44374999999999998</v>
      </c>
      <c r="G40" s="155">
        <f>'CEO II V GUILHERME'!K13</f>
        <v>77</v>
      </c>
      <c r="H40" s="174">
        <f t="shared" si="49"/>
        <v>0.48125000000000001</v>
      </c>
      <c r="I40" s="157">
        <f t="shared" si="41"/>
        <v>244</v>
      </c>
      <c r="J40" s="175">
        <f t="shared" si="42"/>
        <v>0.5083333333333333</v>
      </c>
      <c r="K40" s="155">
        <f>'CEO II V GUILHERME'!O13</f>
        <v>64</v>
      </c>
      <c r="L40" s="174">
        <f t="shared" si="49"/>
        <v>0.4</v>
      </c>
      <c r="M40" s="155">
        <f>'CEO II V GUILHERME'!Q13</f>
        <v>50</v>
      </c>
      <c r="N40" s="174">
        <f t="shared" si="50"/>
        <v>0.3125</v>
      </c>
      <c r="O40" s="155">
        <f>'CEO II V GUILHERME'!S13</f>
        <v>117</v>
      </c>
      <c r="P40" s="174">
        <f t="shared" si="51"/>
        <v>0.73124999999999996</v>
      </c>
      <c r="Q40" s="157">
        <f t="shared" si="45"/>
        <v>231</v>
      </c>
      <c r="R40" s="175">
        <f t="shared" si="46"/>
        <v>0.48125000000000001</v>
      </c>
      <c r="S40" s="155">
        <f t="shared" si="47"/>
        <v>475</v>
      </c>
    </row>
    <row r="41" spans="1:19" ht="24.75" thickBot="1" x14ac:dyDescent="0.3">
      <c r="A41" s="184" t="s">
        <v>59</v>
      </c>
      <c r="B41" s="239">
        <f>'CEO II V GUILHERME'!B14</f>
        <v>40</v>
      </c>
      <c r="C41" s="161">
        <f>'CEO II V GUILHERME'!G14</f>
        <v>92</v>
      </c>
      <c r="D41" s="186">
        <f t="shared" si="40"/>
        <v>2.2999999999999998</v>
      </c>
      <c r="E41" s="161">
        <f>'CEO II V GUILHERME'!I14</f>
        <v>110</v>
      </c>
      <c r="F41" s="186">
        <f t="shared" si="48"/>
        <v>2.75</v>
      </c>
      <c r="G41" s="161">
        <f>'CEO II V GUILHERME'!K14</f>
        <v>107</v>
      </c>
      <c r="H41" s="186">
        <f t="shared" si="49"/>
        <v>2.6749999999999998</v>
      </c>
      <c r="I41" s="163">
        <f t="shared" si="41"/>
        <v>309</v>
      </c>
      <c r="J41" s="187">
        <f t="shared" si="42"/>
        <v>2.5750000000000002</v>
      </c>
      <c r="K41" s="161">
        <f>'CEO II V GUILHERME'!O14</f>
        <v>86</v>
      </c>
      <c r="L41" s="186">
        <f t="shared" si="49"/>
        <v>2.15</v>
      </c>
      <c r="M41" s="161">
        <f>'CEO II V GUILHERME'!Q14</f>
        <v>72</v>
      </c>
      <c r="N41" s="186">
        <f t="shared" si="50"/>
        <v>1.8</v>
      </c>
      <c r="O41" s="161">
        <f>'CEO II V GUILHERME'!S14</f>
        <v>35</v>
      </c>
      <c r="P41" s="186">
        <f t="shared" si="51"/>
        <v>0.875</v>
      </c>
      <c r="Q41" s="163">
        <f t="shared" si="45"/>
        <v>193</v>
      </c>
      <c r="R41" s="187">
        <f t="shared" si="46"/>
        <v>1.6083333333333334</v>
      </c>
      <c r="S41" s="161">
        <f t="shared" si="47"/>
        <v>502</v>
      </c>
    </row>
    <row r="42" spans="1:19" ht="15.75" thickBot="1" x14ac:dyDescent="0.3">
      <c r="A42" s="164" t="s">
        <v>7</v>
      </c>
      <c r="B42" s="334">
        <f>SUM(B34:B41)</f>
        <v>840</v>
      </c>
      <c r="C42" s="166">
        <f>SUM(C34:C41)</f>
        <v>1233</v>
      </c>
      <c r="D42" s="336">
        <f t="shared" si="40"/>
        <v>1.4678571428571427</v>
      </c>
      <c r="E42" s="166">
        <f>SUM(E34:E41)</f>
        <v>1221</v>
      </c>
      <c r="F42" s="336">
        <f t="shared" si="48"/>
        <v>1.4535714285714285</v>
      </c>
      <c r="G42" s="166">
        <f>SUM(G34:G41)</f>
        <v>1279</v>
      </c>
      <c r="H42" s="336">
        <f t="shared" si="49"/>
        <v>1.5226190476190475</v>
      </c>
      <c r="I42" s="106">
        <f t="shared" si="41"/>
        <v>3733</v>
      </c>
      <c r="J42" s="851">
        <f t="shared" si="42"/>
        <v>1.4813492063492064</v>
      </c>
      <c r="K42" s="166">
        <f>SUM(K34:K41)</f>
        <v>1130</v>
      </c>
      <c r="L42" s="336">
        <f t="shared" si="49"/>
        <v>1.3452380952380953</v>
      </c>
      <c r="M42" s="166">
        <f t="shared" ref="M42" si="52">SUM(M34:M41)</f>
        <v>887</v>
      </c>
      <c r="N42" s="336">
        <f t="shared" si="50"/>
        <v>1.055952380952381</v>
      </c>
      <c r="O42" s="166">
        <f t="shared" ref="O42" si="53">SUM(O34:O41)</f>
        <v>1121</v>
      </c>
      <c r="P42" s="336">
        <f t="shared" si="51"/>
        <v>1.3345238095238094</v>
      </c>
      <c r="Q42" s="106">
        <f t="shared" si="45"/>
        <v>3138</v>
      </c>
      <c r="R42" s="332">
        <f t="shared" si="46"/>
        <v>1.2452380952380953</v>
      </c>
      <c r="S42" s="166">
        <f t="shared" si="47"/>
        <v>6871</v>
      </c>
    </row>
    <row r="44" spans="1:19" ht="15.75" x14ac:dyDescent="0.25">
      <c r="A44" s="1427" t="s">
        <v>290</v>
      </c>
      <c r="B44" s="1428"/>
      <c r="C44" s="1428"/>
      <c r="D44" s="1428"/>
      <c r="E44" s="1428"/>
      <c r="F44" s="1428"/>
      <c r="G44" s="1428"/>
      <c r="H44" s="1428"/>
      <c r="I44" s="1428"/>
      <c r="J44" s="1428"/>
      <c r="K44" s="1428"/>
      <c r="L44" s="1428"/>
      <c r="M44" s="1428"/>
      <c r="N44" s="1428"/>
      <c r="O44" s="1428"/>
      <c r="P44" s="1428"/>
      <c r="Q44" s="1428"/>
      <c r="R44" s="1428"/>
      <c r="S44" s="1428"/>
    </row>
    <row r="45" spans="1:19" ht="24.75" thickBot="1" x14ac:dyDescent="0.3">
      <c r="A45" s="144" t="s">
        <v>14</v>
      </c>
      <c r="B45" s="233" t="s">
        <v>15</v>
      </c>
      <c r="C45" s="144" t="str">
        <f>'Pque N Mundo I'!G6</f>
        <v>MAR_17</v>
      </c>
      <c r="D45" s="146" t="str">
        <f>'Pque N Mundo I'!H6</f>
        <v>%</v>
      </c>
      <c r="E45" s="144" t="str">
        <f>'Pque N Mundo I'!I6</f>
        <v>ABR_17</v>
      </c>
      <c r="F45" s="146" t="str">
        <f>'Pque N Mundo I'!J6</f>
        <v>%</v>
      </c>
      <c r="G45" s="144" t="str">
        <f>'Pque N Mundo I'!K6</f>
        <v>MAI_17</v>
      </c>
      <c r="H45" s="146" t="str">
        <f>'Pque N Mundo I'!L6</f>
        <v>%</v>
      </c>
      <c r="I45" s="149" t="str">
        <f>'Pque N Mundo I'!M6</f>
        <v>Trimestre</v>
      </c>
      <c r="J45" s="150" t="str">
        <f>'Pque N Mundo I'!N6</f>
        <v>% Trim</v>
      </c>
      <c r="K45" s="144" t="str">
        <f>'Pque N Mundo I'!O6</f>
        <v>JUN_17</v>
      </c>
      <c r="L45" s="146" t="str">
        <f>'Pque N Mundo I'!P6</f>
        <v>%</v>
      </c>
      <c r="M45" s="147" t="str">
        <f>'Pque N Mundo I'!Q6</f>
        <v>JUL_17</v>
      </c>
      <c r="N45" s="148" t="str">
        <f>'Pque N Mundo I'!R6</f>
        <v>%</v>
      </c>
      <c r="O45" s="147" t="str">
        <f>'Pque N Mundo I'!S6</f>
        <v>AGO_17</v>
      </c>
      <c r="P45" s="148" t="str">
        <f>'Pque N Mundo I'!T6</f>
        <v>%</v>
      </c>
      <c r="Q45" s="149" t="str">
        <f>'Pque N Mundo I'!AE6</f>
        <v>Trimestre</v>
      </c>
      <c r="R45" s="150" t="str">
        <f>'Pque N Mundo I'!AF6</f>
        <v>% Trim</v>
      </c>
      <c r="S45" s="147" t="s">
        <v>6</v>
      </c>
    </row>
    <row r="46" spans="1:19" ht="15.75" thickTop="1" x14ac:dyDescent="0.25">
      <c r="A46" s="151" t="s">
        <v>158</v>
      </c>
      <c r="B46" s="1460">
        <f>'EMAD na UBS JD JAPÃO'!$B$7</f>
        <v>60</v>
      </c>
      <c r="C46" s="1429">
        <f>'EMAD na UBS JD JAPÃO'!$G$7</f>
        <v>62</v>
      </c>
      <c r="D46" s="1432">
        <f t="shared" ref="D46:D49" si="54">C46/$B46</f>
        <v>1.0333333333333334</v>
      </c>
      <c r="E46" s="1429">
        <f>'EMAD na UBS JD JAPÃO'!$I$7</f>
        <v>67</v>
      </c>
      <c r="F46" s="1432">
        <f t="shared" ref="F46:F49" si="55">E46/$B46</f>
        <v>1.1166666666666667</v>
      </c>
      <c r="G46" s="1429">
        <f>'EMAD na UBS JD JAPÃO'!$K$7</f>
        <v>67</v>
      </c>
      <c r="H46" s="1432">
        <f t="shared" ref="H46:L49" si="56">G46/$B46</f>
        <v>1.1166666666666667</v>
      </c>
      <c r="I46" s="1407">
        <f>SUM(C46,E46,G46)</f>
        <v>196</v>
      </c>
      <c r="J46" s="1410">
        <f>I46/($B46*3)</f>
        <v>1.0888888888888888</v>
      </c>
      <c r="K46" s="1429">
        <f>'EMAD na UBS JD JAPÃO'!$O$7</f>
        <v>71</v>
      </c>
      <c r="L46" s="1432">
        <f t="shared" si="56"/>
        <v>1.1833333333333333</v>
      </c>
      <c r="M46" s="1429">
        <f>'EMAD na UBS JD JAPÃO'!$Q$7</f>
        <v>64</v>
      </c>
      <c r="N46" s="1432">
        <f t="shared" ref="N46:N49" si="57">M46/$B46</f>
        <v>1.0666666666666667</v>
      </c>
      <c r="O46" s="1429">
        <f>'EMAD na UBS JD JAPÃO'!$S$7</f>
        <v>67</v>
      </c>
      <c r="P46" s="1432">
        <f t="shared" ref="P46:P49" si="58">O46/$B46</f>
        <v>1.1166666666666667</v>
      </c>
      <c r="Q46" s="1407">
        <f>SUM(K46,M46,O46)</f>
        <v>202</v>
      </c>
      <c r="R46" s="1410">
        <f>Q46/($B46*3)</f>
        <v>1.1222222222222222</v>
      </c>
      <c r="S46" s="1429">
        <f>SUM(C46,E46,G46,K46,M46,O46)</f>
        <v>398</v>
      </c>
    </row>
    <row r="47" spans="1:19" x14ac:dyDescent="0.25">
      <c r="A47" s="151" t="s">
        <v>159</v>
      </c>
      <c r="B47" s="1461"/>
      <c r="C47" s="1430"/>
      <c r="D47" s="1433" t="e">
        <f t="shared" si="54"/>
        <v>#DIV/0!</v>
      </c>
      <c r="E47" s="1430"/>
      <c r="F47" s="1433" t="e">
        <f t="shared" si="55"/>
        <v>#DIV/0!</v>
      </c>
      <c r="G47" s="1430"/>
      <c r="H47" s="1433" t="e">
        <f t="shared" si="56"/>
        <v>#DIV/0!</v>
      </c>
      <c r="I47" s="1408">
        <f>SUM(C47,E47,G47)</f>
        <v>0</v>
      </c>
      <c r="J47" s="1411" t="e">
        <f>I47/($B47*3)</f>
        <v>#DIV/0!</v>
      </c>
      <c r="K47" s="1430"/>
      <c r="L47" s="1433" t="e">
        <f t="shared" si="56"/>
        <v>#DIV/0!</v>
      </c>
      <c r="M47" s="1430"/>
      <c r="N47" s="1433" t="e">
        <f t="shared" si="57"/>
        <v>#DIV/0!</v>
      </c>
      <c r="O47" s="1430"/>
      <c r="P47" s="1433" t="e">
        <f t="shared" si="58"/>
        <v>#DIV/0!</v>
      </c>
      <c r="Q47" s="1408">
        <f>SUM(K47,M47,O47)</f>
        <v>0</v>
      </c>
      <c r="R47" s="1411" t="e">
        <f>Q47/($B47*3)</f>
        <v>#DIV/0!</v>
      </c>
      <c r="S47" s="1430">
        <f>SUM(C47,E47,G47,K47,M47,O47)</f>
        <v>0</v>
      </c>
    </row>
    <row r="48" spans="1:19" x14ac:dyDescent="0.25">
      <c r="A48" s="151" t="s">
        <v>162</v>
      </c>
      <c r="B48" s="1461"/>
      <c r="C48" s="1430"/>
      <c r="D48" s="1433" t="e">
        <f t="shared" si="54"/>
        <v>#DIV/0!</v>
      </c>
      <c r="E48" s="1430"/>
      <c r="F48" s="1433" t="e">
        <f t="shared" si="55"/>
        <v>#DIV/0!</v>
      </c>
      <c r="G48" s="1430"/>
      <c r="H48" s="1433" t="e">
        <f t="shared" si="56"/>
        <v>#DIV/0!</v>
      </c>
      <c r="I48" s="1408">
        <f>SUM(C48,E48,G48)</f>
        <v>0</v>
      </c>
      <c r="J48" s="1411" t="e">
        <f>I48/($B48*3)</f>
        <v>#DIV/0!</v>
      </c>
      <c r="K48" s="1430"/>
      <c r="L48" s="1433" t="e">
        <f t="shared" si="56"/>
        <v>#DIV/0!</v>
      </c>
      <c r="M48" s="1430"/>
      <c r="N48" s="1433" t="e">
        <f t="shared" si="57"/>
        <v>#DIV/0!</v>
      </c>
      <c r="O48" s="1430"/>
      <c r="P48" s="1433" t="e">
        <f t="shared" si="58"/>
        <v>#DIV/0!</v>
      </c>
      <c r="Q48" s="1408">
        <f>SUM(K48,M48,O48)</f>
        <v>0</v>
      </c>
      <c r="R48" s="1411" t="e">
        <f>Q48/($B48*3)</f>
        <v>#DIV/0!</v>
      </c>
      <c r="S48" s="1430">
        <f>SUM(C48,E48,G48,K48,M48,O48)</f>
        <v>0</v>
      </c>
    </row>
    <row r="49" spans="1:19" ht="15.75" thickBot="1" x14ac:dyDescent="0.3">
      <c r="A49" s="160" t="s">
        <v>160</v>
      </c>
      <c r="B49" s="1462"/>
      <c r="C49" s="1431"/>
      <c r="D49" s="1434" t="e">
        <f t="shared" si="54"/>
        <v>#DIV/0!</v>
      </c>
      <c r="E49" s="1431"/>
      <c r="F49" s="1434" t="e">
        <f t="shared" si="55"/>
        <v>#DIV/0!</v>
      </c>
      <c r="G49" s="1431"/>
      <c r="H49" s="1434" t="e">
        <f t="shared" si="56"/>
        <v>#DIV/0!</v>
      </c>
      <c r="I49" s="1409">
        <f>SUM(C49,E49,G49)</f>
        <v>0</v>
      </c>
      <c r="J49" s="1459" t="e">
        <f>I49/($B49*3)</f>
        <v>#DIV/0!</v>
      </c>
      <c r="K49" s="1431"/>
      <c r="L49" s="1434" t="e">
        <f t="shared" si="56"/>
        <v>#DIV/0!</v>
      </c>
      <c r="M49" s="1431"/>
      <c r="N49" s="1434" t="e">
        <f t="shared" si="57"/>
        <v>#DIV/0!</v>
      </c>
      <c r="O49" s="1431"/>
      <c r="P49" s="1434" t="e">
        <f t="shared" si="58"/>
        <v>#DIV/0!</v>
      </c>
      <c r="Q49" s="1409">
        <f>SUM(K49,M49,O49)</f>
        <v>0</v>
      </c>
      <c r="R49" s="1459" t="e">
        <f>Q49/($B49*3)</f>
        <v>#DIV/0!</v>
      </c>
      <c r="S49" s="1431">
        <f>SUM(C49,E49,G49,K49,M49,O49)</f>
        <v>0</v>
      </c>
    </row>
    <row r="50" spans="1:19" ht="15.75" thickBot="1" x14ac:dyDescent="0.3">
      <c r="A50" s="164" t="s">
        <v>7</v>
      </c>
      <c r="B50" s="334">
        <f>SUM(B46:B49)</f>
        <v>60</v>
      </c>
      <c r="C50" s="166">
        <f>SUM(C46:C49)</f>
        <v>62</v>
      </c>
      <c r="D50" s="336">
        <f>C50/$B$50</f>
        <v>1.0333333333333334</v>
      </c>
      <c r="E50" s="166">
        <f>SUM(E46:E49)</f>
        <v>67</v>
      </c>
      <c r="F50" s="735">
        <f>E50/$B$50</f>
        <v>1.1166666666666667</v>
      </c>
      <c r="G50" s="166">
        <f>SUM(G46:G49)</f>
        <v>67</v>
      </c>
      <c r="H50" s="735">
        <f>G50/$B$50</f>
        <v>1.1166666666666667</v>
      </c>
      <c r="I50" s="106">
        <f>SUM(C50,E50,G50)</f>
        <v>196</v>
      </c>
      <c r="J50" s="851">
        <f>I50/($B50*3)</f>
        <v>1.0888888888888888</v>
      </c>
      <c r="K50" s="166">
        <f>SUM(K46:K49)</f>
        <v>71</v>
      </c>
      <c r="L50" s="735">
        <f>K50/$B$50</f>
        <v>1.1833333333333333</v>
      </c>
      <c r="M50" s="166">
        <f t="shared" ref="M50" si="59">SUM(M46:M49)</f>
        <v>64</v>
      </c>
      <c r="N50" s="735">
        <f>M50/$B$50</f>
        <v>1.0666666666666667</v>
      </c>
      <c r="O50" s="166">
        <f t="shared" ref="O50" si="60">SUM(O46:O49)</f>
        <v>67</v>
      </c>
      <c r="P50" s="735">
        <f>O50/$B$50</f>
        <v>1.1166666666666667</v>
      </c>
      <c r="Q50" s="106">
        <f>SUM(K50,M50,O50)</f>
        <v>202</v>
      </c>
      <c r="R50" s="332">
        <f>Q50/($B50*3)</f>
        <v>1.1222222222222222</v>
      </c>
      <c r="S50" s="166">
        <f>SUM(C50,E50,G50,K50,M50,O50)</f>
        <v>398</v>
      </c>
    </row>
    <row r="52" spans="1:19" ht="15.75" x14ac:dyDescent="0.25">
      <c r="A52" s="1427" t="s">
        <v>301</v>
      </c>
      <c r="B52" s="1428"/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</row>
    <row r="53" spans="1:19" ht="24.75" thickBot="1" x14ac:dyDescent="0.3">
      <c r="A53" s="242" t="s">
        <v>105</v>
      </c>
      <c r="B53" s="233" t="s">
        <v>15</v>
      </c>
      <c r="C53" s="242" t="str">
        <f>'Pque N Mundo I'!G6</f>
        <v>MAR_17</v>
      </c>
      <c r="D53" s="243" t="str">
        <f>'Pque N Mundo I'!H6</f>
        <v>%</v>
      </c>
      <c r="E53" s="242" t="str">
        <f>'Pque N Mundo I'!I6</f>
        <v>ABR_17</v>
      </c>
      <c r="F53" s="243" t="str">
        <f>'Pque N Mundo I'!J6</f>
        <v>%</v>
      </c>
      <c r="G53" s="242" t="str">
        <f>'Pque N Mundo I'!K6</f>
        <v>MAI_17</v>
      </c>
      <c r="H53" s="243" t="str">
        <f>'Pque N Mundo I'!L6</f>
        <v>%</v>
      </c>
      <c r="I53" s="149" t="str">
        <f>'Pque N Mundo I'!M6</f>
        <v>Trimestre</v>
      </c>
      <c r="J53" s="150" t="str">
        <f>'Pque N Mundo I'!N6</f>
        <v>% Trim</v>
      </c>
      <c r="K53" s="242" t="str">
        <f>'Pque N Mundo I'!O6</f>
        <v>JUN_17</v>
      </c>
      <c r="L53" s="243" t="str">
        <f>'Pque N Mundo I'!P6</f>
        <v>%</v>
      </c>
      <c r="M53" s="147" t="str">
        <f>'Pque N Mundo I'!Q6</f>
        <v>JUL_17</v>
      </c>
      <c r="N53" s="148" t="str">
        <f>'Pque N Mundo I'!R6</f>
        <v>%</v>
      </c>
      <c r="O53" s="147" t="str">
        <f>'Pque N Mundo I'!S6</f>
        <v>AGO_17</v>
      </c>
      <c r="P53" s="148" t="str">
        <f>'Pque N Mundo I'!T6</f>
        <v>%</v>
      </c>
      <c r="Q53" s="149" t="str">
        <f>'Pque N Mundo I'!AE6</f>
        <v>Trimestre</v>
      </c>
      <c r="R53" s="150" t="str">
        <f>'Pque N Mundo I'!AF6</f>
        <v>% Trim</v>
      </c>
      <c r="S53" s="147" t="s">
        <v>6</v>
      </c>
    </row>
    <row r="54" spans="1:19" ht="24.75" thickTop="1" x14ac:dyDescent="0.25">
      <c r="A54" s="244" t="s">
        <v>144</v>
      </c>
      <c r="B54" s="245">
        <f>'CER Carandiru'!B7</f>
        <v>180</v>
      </c>
      <c r="C54" s="191">
        <f>'CER Carandiru'!G7</f>
        <v>244</v>
      </c>
      <c r="D54" s="246">
        <f t="shared" ref="D54:P56" si="61">C54/$B54</f>
        <v>1.3555555555555556</v>
      </c>
      <c r="E54" s="191">
        <f>'CER Carandiru'!I7</f>
        <v>231</v>
      </c>
      <c r="F54" s="246">
        <f t="shared" ref="F54:F55" si="62">E54/$B54</f>
        <v>1.2833333333333334</v>
      </c>
      <c r="G54" s="191">
        <f>'CER Carandiru'!K7</f>
        <v>198</v>
      </c>
      <c r="H54" s="246">
        <f t="shared" ref="H54:L55" si="63">G54/$B54</f>
        <v>1.1000000000000001</v>
      </c>
      <c r="I54" s="193">
        <f>SUM(C54,E54,G54)</f>
        <v>673</v>
      </c>
      <c r="J54" s="247">
        <f>I54/($B54*3)</f>
        <v>1.2462962962962962</v>
      </c>
      <c r="K54" s="191">
        <f>'CER Carandiru'!O7</f>
        <v>316</v>
      </c>
      <c r="L54" s="246">
        <f t="shared" si="63"/>
        <v>1.7555555555555555</v>
      </c>
      <c r="M54" s="191">
        <f>'CER Carandiru'!Q7</f>
        <v>292</v>
      </c>
      <c r="N54" s="246">
        <f t="shared" ref="N54:N55" si="64">M54/$B54</f>
        <v>1.6222222222222222</v>
      </c>
      <c r="O54" s="191">
        <f>'CER Carandiru'!S7</f>
        <v>310</v>
      </c>
      <c r="P54" s="246">
        <f t="shared" ref="P54:P55" si="65">O54/$B54</f>
        <v>1.7222222222222223</v>
      </c>
      <c r="Q54" s="193">
        <f>SUM(K54,M54,O54)</f>
        <v>918</v>
      </c>
      <c r="R54" s="247">
        <f>Q54/($B54*3)</f>
        <v>1.7</v>
      </c>
      <c r="S54" s="191">
        <f>SUM(C54,E54,G54,K54,M54,O54)</f>
        <v>1591</v>
      </c>
    </row>
    <row r="55" spans="1:19" ht="15.75" thickBot="1" x14ac:dyDescent="0.3">
      <c r="A55" s="248" t="s">
        <v>145</v>
      </c>
      <c r="B55" s="249">
        <f>'CER Carandiru'!B8</f>
        <v>490</v>
      </c>
      <c r="C55" s="250">
        <f>'CER Carandiru'!G8</f>
        <v>740</v>
      </c>
      <c r="D55" s="251">
        <f t="shared" si="61"/>
        <v>1.510204081632653</v>
      </c>
      <c r="E55" s="250">
        <f>'CER Carandiru'!I8</f>
        <v>729</v>
      </c>
      <c r="F55" s="251">
        <f t="shared" si="62"/>
        <v>1.4877551020408164</v>
      </c>
      <c r="G55" s="250">
        <f>'CER Carandiru'!K8</f>
        <v>976</v>
      </c>
      <c r="H55" s="251">
        <f t="shared" si="63"/>
        <v>1.9918367346938775</v>
      </c>
      <c r="I55" s="252">
        <f>SUM(C55,E55,G55)</f>
        <v>2445</v>
      </c>
      <c r="J55" s="253">
        <f>I55/($B55*3)</f>
        <v>1.6632653061224489</v>
      </c>
      <c r="K55" s="250">
        <f>'CER Carandiru'!O8</f>
        <v>771</v>
      </c>
      <c r="L55" s="251">
        <f t="shared" si="63"/>
        <v>1.573469387755102</v>
      </c>
      <c r="M55" s="250">
        <f>'CER Carandiru'!Q8</f>
        <v>888</v>
      </c>
      <c r="N55" s="251">
        <f t="shared" si="64"/>
        <v>1.8122448979591836</v>
      </c>
      <c r="O55" s="250">
        <f>'CER Carandiru'!S8</f>
        <v>991</v>
      </c>
      <c r="P55" s="251">
        <f t="shared" si="65"/>
        <v>2.0224489795918368</v>
      </c>
      <c r="Q55" s="252">
        <f>SUM(K55,M55,O55)</f>
        <v>2650</v>
      </c>
      <c r="R55" s="253">
        <f>Q55/($B55*3)</f>
        <v>1.8027210884353742</v>
      </c>
      <c r="S55" s="250">
        <f>SUM(C55,E55,G55,K55,M55,O55)</f>
        <v>5095</v>
      </c>
    </row>
    <row r="56" spans="1:19" ht="15.75" thickBot="1" x14ac:dyDescent="0.3">
      <c r="A56" s="164" t="s">
        <v>7</v>
      </c>
      <c r="B56" s="334">
        <f>SUM(B54:B55)</f>
        <v>670</v>
      </c>
      <c r="C56" s="254">
        <f>SUM(C54:C55)</f>
        <v>984</v>
      </c>
      <c r="D56" s="251">
        <f>C56/$B56</f>
        <v>1.4686567164179105</v>
      </c>
      <c r="E56" s="254">
        <f>SUM(E54:E55)</f>
        <v>960</v>
      </c>
      <c r="F56" s="251">
        <f>E56/$B56</f>
        <v>1.4328358208955223</v>
      </c>
      <c r="G56" s="254">
        <f>SUM(G54:G55)</f>
        <v>1174</v>
      </c>
      <c r="H56" s="251">
        <f>G56/$B56</f>
        <v>1.7522388059701492</v>
      </c>
      <c r="I56" s="108">
        <f>SUM(C56,E56,G56)</f>
        <v>3118</v>
      </c>
      <c r="J56" s="253">
        <f>I56/($B56*3)</f>
        <v>1.5512437810945274</v>
      </c>
      <c r="K56" s="254">
        <f>SUM(K54:K55)</f>
        <v>1087</v>
      </c>
      <c r="L56" s="251">
        <f>K56/$B56</f>
        <v>1.6223880597014926</v>
      </c>
      <c r="M56" s="254">
        <f t="shared" ref="M56" si="66">SUM(M54:M55)</f>
        <v>1180</v>
      </c>
      <c r="N56" s="251">
        <f>M56/$B56</f>
        <v>1.7611940298507462</v>
      </c>
      <c r="O56" s="254">
        <f t="shared" ref="O56" si="67">SUM(O54:O55)</f>
        <v>1301</v>
      </c>
      <c r="P56" s="251">
        <f t="shared" si="61"/>
        <v>1.9417910447761193</v>
      </c>
      <c r="Q56" s="108">
        <f>SUM(K56,M56,O56)</f>
        <v>3568</v>
      </c>
      <c r="R56" s="253">
        <f>Q56/($B56*3)</f>
        <v>1.7751243781094528</v>
      </c>
      <c r="S56" s="254">
        <f>SUM(C56,E56,G56,K56,M56,O56)</f>
        <v>6686</v>
      </c>
    </row>
    <row r="58" spans="1:19" ht="15.75" x14ac:dyDescent="0.25">
      <c r="A58" s="1427" t="s">
        <v>303</v>
      </c>
      <c r="B58" s="1428"/>
      <c r="C58" s="1428"/>
      <c r="D58" s="1428"/>
      <c r="E58" s="1428"/>
      <c r="F58" s="1428"/>
      <c r="G58" s="1428"/>
      <c r="H58" s="1428"/>
      <c r="I58" s="1428"/>
      <c r="J58" s="1428"/>
      <c r="K58" s="1428"/>
      <c r="L58" s="1428"/>
      <c r="M58" s="1428"/>
      <c r="N58" s="1428"/>
      <c r="O58" s="1428"/>
      <c r="P58" s="1428"/>
      <c r="Q58" s="1428"/>
      <c r="R58" s="1428"/>
      <c r="S58" s="1428"/>
    </row>
    <row r="59" spans="1:19" ht="24.75" thickBot="1" x14ac:dyDescent="0.3">
      <c r="A59" s="144" t="s">
        <v>104</v>
      </c>
      <c r="B59" s="233" t="s">
        <v>15</v>
      </c>
      <c r="C59" s="144" t="str">
        <f>'Pque N Mundo I'!G6</f>
        <v>MAR_17</v>
      </c>
      <c r="D59" s="146" t="str">
        <f>'Pque N Mundo I'!H6</f>
        <v>%</v>
      </c>
      <c r="E59" s="144" t="str">
        <f>'Pque N Mundo I'!I6</f>
        <v>ABR_17</v>
      </c>
      <c r="F59" s="146" t="str">
        <f>'Pque N Mundo I'!J6</f>
        <v>%</v>
      </c>
      <c r="G59" s="144" t="str">
        <f>'Pque N Mundo I'!K6</f>
        <v>MAI_17</v>
      </c>
      <c r="H59" s="146" t="str">
        <f>'Pque N Mundo I'!L6</f>
        <v>%</v>
      </c>
      <c r="I59" s="149" t="str">
        <f>'Pque N Mundo I'!M6</f>
        <v>Trimestre</v>
      </c>
      <c r="J59" s="150" t="str">
        <f>'Pque N Mundo I'!N6</f>
        <v>% Trim</v>
      </c>
      <c r="K59" s="144" t="str">
        <f>'Pque N Mundo I'!O6</f>
        <v>JUN_17</v>
      </c>
      <c r="L59" s="146" t="str">
        <f>'Pque N Mundo I'!P6</f>
        <v>%</v>
      </c>
      <c r="M59" s="147" t="str">
        <f>'Pque N Mundo I'!Q6</f>
        <v>JUL_17</v>
      </c>
      <c r="N59" s="148" t="str">
        <f>'Pque N Mundo I'!R6</f>
        <v>%</v>
      </c>
      <c r="O59" s="147" t="str">
        <f>'Pque N Mundo I'!S6</f>
        <v>AGO_17</v>
      </c>
      <c r="P59" s="148" t="str">
        <f>'Pque N Mundo I'!T6</f>
        <v>%</v>
      </c>
      <c r="Q59" s="149" t="str">
        <f>'Pque N Mundo I'!AE6</f>
        <v>Trimestre</v>
      </c>
      <c r="R59" s="150" t="str">
        <f>'Pque N Mundo I'!AF6</f>
        <v>% Trim</v>
      </c>
      <c r="S59" s="147" t="s">
        <v>6</v>
      </c>
    </row>
    <row r="60" spans="1:19" ht="16.5" thickTop="1" thickBot="1" x14ac:dyDescent="0.3">
      <c r="A60" s="255" t="s">
        <v>142</v>
      </c>
      <c r="B60" s="334">
        <f>'APD no CER III Carandiru'!B7</f>
        <v>70</v>
      </c>
      <c r="C60" s="300">
        <f>'APD no CER III Carandiru'!G7</f>
        <v>70</v>
      </c>
      <c r="D60" s="257">
        <f t="shared" ref="D60:P61" si="68">C60/$B60</f>
        <v>1</v>
      </c>
      <c r="E60" s="256">
        <f>'APD no CER III Carandiru'!$I$7</f>
        <v>70</v>
      </c>
      <c r="F60" s="257">
        <f t="shared" ref="F60" si="69">E60/$B60</f>
        <v>1</v>
      </c>
      <c r="G60" s="256">
        <f>'APD no CER III Carandiru'!$K$7</f>
        <v>70</v>
      </c>
      <c r="H60" s="257">
        <f t="shared" ref="H60:L60" si="70">G60/$B60</f>
        <v>1</v>
      </c>
      <c r="I60" s="258">
        <f>SUM(C60,E60,G60)</f>
        <v>210</v>
      </c>
      <c r="J60" s="259">
        <f>I60/($B60*3)</f>
        <v>1</v>
      </c>
      <c r="K60" s="256">
        <f>'APD no CER III Carandiru'!$O$7</f>
        <v>70</v>
      </c>
      <c r="L60" s="257">
        <f t="shared" si="70"/>
        <v>1</v>
      </c>
      <c r="M60" s="256">
        <f>'APD no CER III Carandiru'!$Q$7</f>
        <v>70</v>
      </c>
      <c r="N60" s="257">
        <f t="shared" ref="N60" si="71">M60/$B60</f>
        <v>1</v>
      </c>
      <c r="O60" s="256">
        <f>'APD no CER III Carandiru'!$S$7</f>
        <v>70</v>
      </c>
      <c r="P60" s="257">
        <f t="shared" ref="P60" si="72">O60/$B60</f>
        <v>1</v>
      </c>
      <c r="Q60" s="258">
        <f>SUM(K60,M60,O60)</f>
        <v>210</v>
      </c>
      <c r="R60" s="259">
        <f>Q60/($B60*3)</f>
        <v>1</v>
      </c>
      <c r="S60" s="256">
        <f>SUM(C60,E60,G60,K60,M60,O60)</f>
        <v>420</v>
      </c>
    </row>
    <row r="61" spans="1:19" ht="15.75" thickBot="1" x14ac:dyDescent="0.3">
      <c r="A61" s="164" t="s">
        <v>7</v>
      </c>
      <c r="B61" s="334">
        <f>SUM(B60)</f>
        <v>70</v>
      </c>
      <c r="C61" s="254">
        <f>SUM(C60)</f>
        <v>70</v>
      </c>
      <c r="D61" s="336">
        <f>C61/$B61</f>
        <v>1</v>
      </c>
      <c r="E61" s="254">
        <f>SUM(E60)</f>
        <v>70</v>
      </c>
      <c r="F61" s="336">
        <f>E61/$B61</f>
        <v>1</v>
      </c>
      <c r="G61" s="254">
        <f>SUM(G60)</f>
        <v>70</v>
      </c>
      <c r="H61" s="336">
        <f>G61/$B61</f>
        <v>1</v>
      </c>
      <c r="I61" s="108">
        <f>SUM(C61,E61,G61)</f>
        <v>210</v>
      </c>
      <c r="J61" s="851">
        <f>I61/($B61*3)</f>
        <v>1</v>
      </c>
      <c r="K61" s="254">
        <f>SUM(K60)</f>
        <v>70</v>
      </c>
      <c r="L61" s="336">
        <f t="shared" si="68"/>
        <v>1</v>
      </c>
      <c r="M61" s="254">
        <f t="shared" ref="M61" si="73">SUM(M60)</f>
        <v>70</v>
      </c>
      <c r="N61" s="336">
        <f t="shared" si="68"/>
        <v>1</v>
      </c>
      <c r="O61" s="254">
        <f t="shared" ref="O61" si="74">SUM(O60)</f>
        <v>70</v>
      </c>
      <c r="P61" s="336">
        <f t="shared" si="68"/>
        <v>1</v>
      </c>
      <c r="Q61" s="108">
        <f>SUM(K61,M61,O61)</f>
        <v>210</v>
      </c>
      <c r="R61" s="332">
        <f>Q61/($B61*3)</f>
        <v>1</v>
      </c>
      <c r="S61" s="254">
        <f>SUM(C61,E61,G61,K61,M61,O61)</f>
        <v>420</v>
      </c>
    </row>
    <row r="63" spans="1:19" ht="15.75" x14ac:dyDescent="0.25">
      <c r="A63" s="1427" t="s">
        <v>299</v>
      </c>
      <c r="B63" s="1428"/>
      <c r="C63" s="1428"/>
      <c r="D63" s="1428"/>
      <c r="E63" s="1428"/>
      <c r="F63" s="1428"/>
      <c r="G63" s="1428"/>
      <c r="H63" s="1428"/>
      <c r="I63" s="1428"/>
      <c r="J63" s="1428"/>
      <c r="K63" s="1428"/>
      <c r="L63" s="1428"/>
      <c r="M63" s="1428"/>
      <c r="N63" s="1428"/>
      <c r="O63" s="1428"/>
      <c r="P63" s="1428"/>
      <c r="Q63" s="1428"/>
      <c r="R63" s="1428"/>
      <c r="S63" s="1428"/>
    </row>
    <row r="64" spans="1:19" ht="24.75" thickBot="1" x14ac:dyDescent="0.3">
      <c r="A64" s="144" t="s">
        <v>14</v>
      </c>
      <c r="B64" s="233" t="s">
        <v>15</v>
      </c>
      <c r="C64" s="144" t="str">
        <f>'Pque N Mundo I'!G6</f>
        <v>MAR_17</v>
      </c>
      <c r="D64" s="146" t="str">
        <f>'Pque N Mundo I'!H6</f>
        <v>%</v>
      </c>
      <c r="E64" s="144" t="str">
        <f>'Pque N Mundo I'!I6</f>
        <v>ABR_17</v>
      </c>
      <c r="F64" s="146" t="str">
        <f>'Pque N Mundo I'!J6</f>
        <v>%</v>
      </c>
      <c r="G64" s="144" t="str">
        <f>'Pque N Mundo I'!K6</f>
        <v>MAI_17</v>
      </c>
      <c r="H64" s="146" t="str">
        <f>'Pque N Mundo I'!L6</f>
        <v>%</v>
      </c>
      <c r="I64" s="149" t="str">
        <f>'Pque N Mundo I'!M6</f>
        <v>Trimestre</v>
      </c>
      <c r="J64" s="150" t="str">
        <f>'Pque N Mundo I'!N6</f>
        <v>% Trim</v>
      </c>
      <c r="K64" s="144" t="str">
        <f>'Pque N Mundo I'!O6</f>
        <v>JUN_17</v>
      </c>
      <c r="L64" s="146" t="str">
        <f>'Pque N Mundo I'!P6</f>
        <v>%</v>
      </c>
      <c r="M64" s="147" t="str">
        <f>'Pque N Mundo I'!Q6</f>
        <v>JUL_17</v>
      </c>
      <c r="N64" s="148" t="str">
        <f>'Pque N Mundo I'!R6</f>
        <v>%</v>
      </c>
      <c r="O64" s="147" t="str">
        <f>'Pque N Mundo I'!S6</f>
        <v>AGO_17</v>
      </c>
      <c r="P64" s="148" t="str">
        <f>'Pque N Mundo I'!T6</f>
        <v>%</v>
      </c>
      <c r="Q64" s="149" t="str">
        <f>'Pque N Mundo I'!AE6</f>
        <v>Trimestre</v>
      </c>
      <c r="R64" s="150" t="str">
        <f>'Pque N Mundo I'!AF6</f>
        <v>% Trim</v>
      </c>
      <c r="S64" s="147" t="s">
        <v>6</v>
      </c>
    </row>
    <row r="65" spans="1:19" ht="15.75" thickTop="1" x14ac:dyDescent="0.25">
      <c r="A65" s="154" t="s">
        <v>91</v>
      </c>
      <c r="B65" s="238">
        <f>'URSI CARANDIRU'!B7</f>
        <v>396</v>
      </c>
      <c r="C65" s="155">
        <f>'URSI CARANDIRU'!G7</f>
        <v>408</v>
      </c>
      <c r="D65" s="176">
        <f t="shared" ref="D65:D71" si="75">C65/$B65</f>
        <v>1.0303030303030303</v>
      </c>
      <c r="E65" s="155">
        <f>'URSI CARANDIRU'!I7</f>
        <v>383</v>
      </c>
      <c r="F65" s="176">
        <f t="shared" ref="F65:F72" si="76">E65/$B65</f>
        <v>0.96717171717171713</v>
      </c>
      <c r="G65" s="155">
        <f>'URSI CARANDIRU'!K7</f>
        <v>450</v>
      </c>
      <c r="H65" s="176">
        <f t="shared" ref="H65:L72" si="77">G65/$B65</f>
        <v>1.1363636363636365</v>
      </c>
      <c r="I65" s="157">
        <f t="shared" ref="I65:I72" si="78">SUM(C65,E65,G65)</f>
        <v>1241</v>
      </c>
      <c r="J65" s="177">
        <f t="shared" ref="J65:J72" si="79">I65/($B65*3)</f>
        <v>1.0446127946127945</v>
      </c>
      <c r="K65" s="155">
        <f>'URSI CARANDIRU'!O7</f>
        <v>281</v>
      </c>
      <c r="L65" s="176">
        <f t="shared" si="77"/>
        <v>0.70959595959595956</v>
      </c>
      <c r="M65" s="155">
        <f>'URSI CARANDIRU'!Q7</f>
        <v>385</v>
      </c>
      <c r="N65" s="176">
        <f t="shared" ref="N65:N72" si="80">M65/$B65</f>
        <v>0.97222222222222221</v>
      </c>
      <c r="O65" s="155">
        <f>'URSI CARANDIRU'!S7</f>
        <v>431</v>
      </c>
      <c r="P65" s="176">
        <f t="shared" ref="P65:P72" si="81">O65/$B65</f>
        <v>1.0883838383838385</v>
      </c>
      <c r="Q65" s="157">
        <f t="shared" ref="Q65:Q72" si="82">SUM(K65,M65,O65)</f>
        <v>1097</v>
      </c>
      <c r="R65" s="177">
        <f t="shared" ref="R65:R72" si="83">Q65/($B65*3)</f>
        <v>0.92340067340067344</v>
      </c>
      <c r="S65" s="155">
        <f t="shared" ref="S65:S72" si="84">SUM(C65,E65,G65,K65,M65,O65)</f>
        <v>2338</v>
      </c>
    </row>
    <row r="66" spans="1:19" x14ac:dyDescent="0.25">
      <c r="A66" s="154" t="s">
        <v>85</v>
      </c>
      <c r="B66" s="238">
        <f>'URSI CARANDIRU'!B8</f>
        <v>176</v>
      </c>
      <c r="C66" s="155">
        <f>'URSI CARANDIRU'!G8</f>
        <v>236</v>
      </c>
      <c r="D66" s="176">
        <f t="shared" si="75"/>
        <v>1.3409090909090908</v>
      </c>
      <c r="E66" s="155">
        <f>'URSI CARANDIRU'!I8</f>
        <v>145</v>
      </c>
      <c r="F66" s="176">
        <f t="shared" si="76"/>
        <v>0.82386363636363635</v>
      </c>
      <c r="G66" s="155">
        <f>'URSI CARANDIRU'!K8</f>
        <v>212</v>
      </c>
      <c r="H66" s="176">
        <f t="shared" si="77"/>
        <v>1.2045454545454546</v>
      </c>
      <c r="I66" s="157">
        <f t="shared" si="78"/>
        <v>593</v>
      </c>
      <c r="J66" s="177">
        <f t="shared" si="79"/>
        <v>1.1231060606060606</v>
      </c>
      <c r="K66" s="155">
        <f>'URSI CARANDIRU'!O8</f>
        <v>178</v>
      </c>
      <c r="L66" s="176">
        <f t="shared" si="77"/>
        <v>1.0113636363636365</v>
      </c>
      <c r="M66" s="155">
        <f>'URSI CARANDIRU'!Q8</f>
        <v>175</v>
      </c>
      <c r="N66" s="176">
        <f t="shared" si="80"/>
        <v>0.99431818181818177</v>
      </c>
      <c r="O66" s="155">
        <f>'URSI CARANDIRU'!S8</f>
        <v>214</v>
      </c>
      <c r="P66" s="176">
        <f t="shared" si="81"/>
        <v>1.2159090909090908</v>
      </c>
      <c r="Q66" s="157">
        <f t="shared" si="82"/>
        <v>567</v>
      </c>
      <c r="R66" s="177">
        <f t="shared" si="83"/>
        <v>1.0738636363636365</v>
      </c>
      <c r="S66" s="155">
        <f t="shared" si="84"/>
        <v>1160</v>
      </c>
    </row>
    <row r="67" spans="1:19" x14ac:dyDescent="0.25">
      <c r="A67" s="154" t="s">
        <v>86</v>
      </c>
      <c r="B67" s="238">
        <f>'URSI CARANDIRU'!B9</f>
        <v>264</v>
      </c>
      <c r="C67" s="155">
        <f>'URSI CARANDIRU'!G9</f>
        <v>381</v>
      </c>
      <c r="D67" s="176">
        <f t="shared" si="75"/>
        <v>1.4431818181818181</v>
      </c>
      <c r="E67" s="155">
        <f>'URSI CARANDIRU'!I9</f>
        <v>308</v>
      </c>
      <c r="F67" s="176">
        <f t="shared" si="76"/>
        <v>1.1666666666666667</v>
      </c>
      <c r="G67" s="155">
        <f>'URSI CARANDIRU'!K9</f>
        <v>218</v>
      </c>
      <c r="H67" s="176">
        <f t="shared" si="77"/>
        <v>0.8257575757575758</v>
      </c>
      <c r="I67" s="157">
        <f t="shared" si="78"/>
        <v>907</v>
      </c>
      <c r="J67" s="177">
        <f t="shared" si="79"/>
        <v>1.1452020202020201</v>
      </c>
      <c r="K67" s="155">
        <f>'URSI CARANDIRU'!O9</f>
        <v>330</v>
      </c>
      <c r="L67" s="176">
        <f t="shared" si="77"/>
        <v>1.25</v>
      </c>
      <c r="M67" s="155">
        <f>'URSI CARANDIRU'!Q9</f>
        <v>322</v>
      </c>
      <c r="N67" s="176">
        <f t="shared" si="80"/>
        <v>1.2196969696969697</v>
      </c>
      <c r="O67" s="155">
        <f>'URSI CARANDIRU'!S9</f>
        <v>255</v>
      </c>
      <c r="P67" s="176">
        <f t="shared" si="81"/>
        <v>0.96590909090909094</v>
      </c>
      <c r="Q67" s="157">
        <f t="shared" si="82"/>
        <v>907</v>
      </c>
      <c r="R67" s="177">
        <f t="shared" si="83"/>
        <v>1.1452020202020201</v>
      </c>
      <c r="S67" s="155">
        <f t="shared" si="84"/>
        <v>1814</v>
      </c>
    </row>
    <row r="68" spans="1:19" x14ac:dyDescent="0.25">
      <c r="A68" s="154" t="s">
        <v>87</v>
      </c>
      <c r="B68" s="238">
        <f>'URSI CARANDIRU'!B10</f>
        <v>100</v>
      </c>
      <c r="C68" s="155">
        <f>'URSI CARANDIRU'!G10</f>
        <v>127</v>
      </c>
      <c r="D68" s="176">
        <f t="shared" si="75"/>
        <v>1.27</v>
      </c>
      <c r="E68" s="155">
        <f>'URSI CARANDIRU'!I10</f>
        <v>117</v>
      </c>
      <c r="F68" s="176">
        <f t="shared" si="76"/>
        <v>1.17</v>
      </c>
      <c r="G68" s="155">
        <f>'URSI CARANDIRU'!K10</f>
        <v>136</v>
      </c>
      <c r="H68" s="176">
        <f t="shared" si="77"/>
        <v>1.36</v>
      </c>
      <c r="I68" s="157">
        <f t="shared" si="78"/>
        <v>380</v>
      </c>
      <c r="J68" s="177">
        <f t="shared" si="79"/>
        <v>1.2666666666666666</v>
      </c>
      <c r="K68" s="155">
        <f>'URSI CARANDIRU'!O10</f>
        <v>51</v>
      </c>
      <c r="L68" s="176">
        <f t="shared" si="77"/>
        <v>0.51</v>
      </c>
      <c r="M68" s="155">
        <f>'URSI CARANDIRU'!Q10</f>
        <v>124</v>
      </c>
      <c r="N68" s="176">
        <f t="shared" si="80"/>
        <v>1.24</v>
      </c>
      <c r="O68" s="155">
        <f>'URSI CARANDIRU'!S10</f>
        <v>120</v>
      </c>
      <c r="P68" s="176">
        <f t="shared" si="81"/>
        <v>1.2</v>
      </c>
      <c r="Q68" s="157">
        <f t="shared" si="82"/>
        <v>295</v>
      </c>
      <c r="R68" s="177">
        <f t="shared" si="83"/>
        <v>0.98333333333333328</v>
      </c>
      <c r="S68" s="155">
        <f t="shared" si="84"/>
        <v>675</v>
      </c>
    </row>
    <row r="69" spans="1:19" x14ac:dyDescent="0.25">
      <c r="A69" s="154" t="s">
        <v>88</v>
      </c>
      <c r="B69" s="238">
        <f>'URSI CARANDIRU'!B11</f>
        <v>100</v>
      </c>
      <c r="C69" s="155">
        <f>'URSI CARANDIRU'!G11</f>
        <v>122</v>
      </c>
      <c r="D69" s="176">
        <f t="shared" si="75"/>
        <v>1.22</v>
      </c>
      <c r="E69" s="155">
        <f>'URSI CARANDIRU'!I11</f>
        <v>83</v>
      </c>
      <c r="F69" s="176">
        <f t="shared" si="76"/>
        <v>0.83</v>
      </c>
      <c r="G69" s="155">
        <f>'URSI CARANDIRU'!K11</f>
        <v>128</v>
      </c>
      <c r="H69" s="176">
        <f t="shared" si="77"/>
        <v>1.28</v>
      </c>
      <c r="I69" s="157">
        <f t="shared" si="78"/>
        <v>333</v>
      </c>
      <c r="J69" s="177">
        <f t="shared" si="79"/>
        <v>1.1100000000000001</v>
      </c>
      <c r="K69" s="155">
        <f>'URSI CARANDIRU'!O11</f>
        <v>116</v>
      </c>
      <c r="L69" s="176">
        <f t="shared" si="77"/>
        <v>1.1599999999999999</v>
      </c>
      <c r="M69" s="155">
        <f>'URSI CARANDIRU'!Q11</f>
        <v>120</v>
      </c>
      <c r="N69" s="176">
        <f t="shared" si="80"/>
        <v>1.2</v>
      </c>
      <c r="O69" s="155">
        <f>'URSI CARANDIRU'!S11</f>
        <v>1</v>
      </c>
      <c r="P69" s="176">
        <f t="shared" si="81"/>
        <v>0.01</v>
      </c>
      <c r="Q69" s="157">
        <f t="shared" si="82"/>
        <v>237</v>
      </c>
      <c r="R69" s="177">
        <f t="shared" si="83"/>
        <v>0.79</v>
      </c>
      <c r="S69" s="155">
        <f t="shared" si="84"/>
        <v>570</v>
      </c>
    </row>
    <row r="70" spans="1:19" x14ac:dyDescent="0.25">
      <c r="A70" s="154" t="s">
        <v>89</v>
      </c>
      <c r="B70" s="238">
        <f>'URSI CARANDIRU'!B12</f>
        <v>100</v>
      </c>
      <c r="C70" s="155">
        <f>'URSI CARANDIRU'!G12</f>
        <v>104</v>
      </c>
      <c r="D70" s="176">
        <f t="shared" si="75"/>
        <v>1.04</v>
      </c>
      <c r="E70" s="155">
        <f>'URSI CARANDIRU'!I12</f>
        <v>86</v>
      </c>
      <c r="F70" s="176">
        <f t="shared" si="76"/>
        <v>0.86</v>
      </c>
      <c r="G70" s="155">
        <f>'URSI CARANDIRU'!K12</f>
        <v>100</v>
      </c>
      <c r="H70" s="176">
        <f t="shared" si="77"/>
        <v>1</v>
      </c>
      <c r="I70" s="157">
        <f t="shared" si="78"/>
        <v>290</v>
      </c>
      <c r="J70" s="177">
        <f t="shared" si="79"/>
        <v>0.96666666666666667</v>
      </c>
      <c r="K70" s="155">
        <f>'URSI CARANDIRU'!O12</f>
        <v>96</v>
      </c>
      <c r="L70" s="176">
        <f t="shared" si="77"/>
        <v>0.96</v>
      </c>
      <c r="M70" s="155">
        <f>'URSI CARANDIRU'!Q12</f>
        <v>0</v>
      </c>
      <c r="N70" s="176">
        <f t="shared" si="80"/>
        <v>0</v>
      </c>
      <c r="O70" s="155">
        <f>'URSI CARANDIRU'!S12</f>
        <v>85</v>
      </c>
      <c r="P70" s="176">
        <f t="shared" si="81"/>
        <v>0.85</v>
      </c>
      <c r="Q70" s="157">
        <f t="shared" si="82"/>
        <v>181</v>
      </c>
      <c r="R70" s="177">
        <f t="shared" si="83"/>
        <v>0.60333333333333339</v>
      </c>
      <c r="S70" s="155">
        <f t="shared" si="84"/>
        <v>471</v>
      </c>
    </row>
    <row r="71" spans="1:19" ht="15.75" thickBot="1" x14ac:dyDescent="0.3">
      <c r="A71" s="199" t="s">
        <v>90</v>
      </c>
      <c r="B71" s="260">
        <f>'URSI CARANDIRU'!B13</f>
        <v>100</v>
      </c>
      <c r="C71" s="172">
        <f>'URSI CARANDIRU'!G13</f>
        <v>102</v>
      </c>
      <c r="D71" s="261">
        <f t="shared" si="75"/>
        <v>1.02</v>
      </c>
      <c r="E71" s="172">
        <f>'URSI CARANDIRU'!I13</f>
        <v>82</v>
      </c>
      <c r="F71" s="261">
        <f t="shared" si="76"/>
        <v>0.82</v>
      </c>
      <c r="G71" s="172">
        <f>'URSI CARANDIRU'!K13</f>
        <v>90</v>
      </c>
      <c r="H71" s="261">
        <f t="shared" si="77"/>
        <v>0.9</v>
      </c>
      <c r="I71" s="201">
        <f t="shared" si="78"/>
        <v>274</v>
      </c>
      <c r="J71" s="262">
        <f t="shared" si="79"/>
        <v>0.91333333333333333</v>
      </c>
      <c r="K71" s="172">
        <f>'URSI CARANDIRU'!O13</f>
        <v>73</v>
      </c>
      <c r="L71" s="261">
        <f t="shared" si="77"/>
        <v>0.73</v>
      </c>
      <c r="M71" s="172">
        <f>'URSI CARANDIRU'!Q13</f>
        <v>90</v>
      </c>
      <c r="N71" s="261">
        <f t="shared" si="80"/>
        <v>0.9</v>
      </c>
      <c r="O71" s="172">
        <f>'URSI CARANDIRU'!S13</f>
        <v>69</v>
      </c>
      <c r="P71" s="261">
        <f t="shared" si="81"/>
        <v>0.69</v>
      </c>
      <c r="Q71" s="201">
        <f t="shared" si="82"/>
        <v>232</v>
      </c>
      <c r="R71" s="262">
        <f t="shared" si="83"/>
        <v>0.77333333333333332</v>
      </c>
      <c r="S71" s="172">
        <f t="shared" si="84"/>
        <v>506</v>
      </c>
    </row>
    <row r="72" spans="1:19" ht="15.75" thickBot="1" x14ac:dyDescent="0.3">
      <c r="A72" s="263" t="s">
        <v>7</v>
      </c>
      <c r="B72" s="264">
        <f>SUM(B65:B71)</f>
        <v>1236</v>
      </c>
      <c r="C72" s="265">
        <f>SUM(C65:C71)</f>
        <v>1480</v>
      </c>
      <c r="D72" s="266">
        <f>C72/$B72</f>
        <v>1.1974110032362459</v>
      </c>
      <c r="E72" s="265">
        <f>SUM(E65:E71)</f>
        <v>1204</v>
      </c>
      <c r="F72" s="266">
        <f t="shared" si="76"/>
        <v>0.97411003236245952</v>
      </c>
      <c r="G72" s="265">
        <f>SUM(G65:G71)</f>
        <v>1334</v>
      </c>
      <c r="H72" s="266">
        <f t="shared" si="77"/>
        <v>1.0792880258899675</v>
      </c>
      <c r="I72" s="267">
        <f t="shared" si="78"/>
        <v>4018</v>
      </c>
      <c r="J72" s="268">
        <f t="shared" si="79"/>
        <v>1.0836030204962244</v>
      </c>
      <c r="K72" s="265">
        <f>SUM(K65:K71)</f>
        <v>1125</v>
      </c>
      <c r="L72" s="266">
        <f t="shared" si="77"/>
        <v>0.91019417475728159</v>
      </c>
      <c r="M72" s="265">
        <f t="shared" ref="M72" si="85">SUM(M65:M71)</f>
        <v>1216</v>
      </c>
      <c r="N72" s="266">
        <f t="shared" si="80"/>
        <v>0.98381877022653719</v>
      </c>
      <c r="O72" s="265">
        <f t="shared" ref="O72" si="86">SUM(O65:O71)</f>
        <v>1175</v>
      </c>
      <c r="P72" s="266">
        <f t="shared" si="81"/>
        <v>0.95064724919093846</v>
      </c>
      <c r="Q72" s="267">
        <f t="shared" si="82"/>
        <v>3516</v>
      </c>
      <c r="R72" s="268">
        <f t="shared" si="83"/>
        <v>0.94822006472491904</v>
      </c>
      <c r="S72" s="265">
        <f t="shared" si="84"/>
        <v>7534</v>
      </c>
    </row>
    <row r="74" spans="1:19" ht="15.75" x14ac:dyDescent="0.25">
      <c r="A74" s="1427" t="s">
        <v>309</v>
      </c>
      <c r="B74" s="1428"/>
      <c r="C74" s="1428"/>
      <c r="D74" s="1428"/>
      <c r="E74" s="1428"/>
      <c r="F74" s="1428"/>
      <c r="G74" s="1428"/>
      <c r="H74" s="1428"/>
      <c r="I74" s="1428"/>
      <c r="J74" s="1428"/>
      <c r="K74" s="1428"/>
      <c r="L74" s="1428"/>
      <c r="M74" s="1428"/>
      <c r="N74" s="1428"/>
      <c r="O74" s="1428"/>
      <c r="P74" s="1428"/>
      <c r="Q74" s="1428"/>
      <c r="R74" s="1428"/>
      <c r="S74" s="1428"/>
    </row>
    <row r="75" spans="1:19" ht="24.75" thickBot="1" x14ac:dyDescent="0.3">
      <c r="A75" s="144" t="s">
        <v>104</v>
      </c>
      <c r="B75" s="233" t="s">
        <v>15</v>
      </c>
      <c r="C75" s="144" t="str">
        <f>'Pque N Mundo I'!G6</f>
        <v>MAR_17</v>
      </c>
      <c r="D75" s="146" t="str">
        <f>'Pque N Mundo I'!H6</f>
        <v>%</v>
      </c>
      <c r="E75" s="144" t="str">
        <f>'Pque N Mundo I'!I6</f>
        <v>ABR_17</v>
      </c>
      <c r="F75" s="146" t="str">
        <f>'Pque N Mundo I'!J6</f>
        <v>%</v>
      </c>
      <c r="G75" s="144" t="str">
        <f>'Pque N Mundo I'!K6</f>
        <v>MAI_17</v>
      </c>
      <c r="H75" s="146" t="str">
        <f>'Pque N Mundo I'!L6</f>
        <v>%</v>
      </c>
      <c r="I75" s="149" t="str">
        <f>'Pque N Mundo I'!M6</f>
        <v>Trimestre</v>
      </c>
      <c r="J75" s="150" t="str">
        <f>'Pque N Mundo I'!N6</f>
        <v>% Trim</v>
      </c>
      <c r="K75" s="144" t="str">
        <f>'Pque N Mundo I'!O6</f>
        <v>JUN_17</v>
      </c>
      <c r="L75" s="146" t="str">
        <f>'Pque N Mundo I'!P6</f>
        <v>%</v>
      </c>
      <c r="M75" s="147" t="str">
        <f>'Pque N Mundo I'!Q6</f>
        <v>JUL_17</v>
      </c>
      <c r="N75" s="148" t="str">
        <f>'Pque N Mundo I'!R6</f>
        <v>%</v>
      </c>
      <c r="O75" s="147" t="str">
        <f>'Pque N Mundo I'!S6</f>
        <v>AGO_17</v>
      </c>
      <c r="P75" s="148" t="str">
        <f>'Pque N Mundo I'!T6</f>
        <v>%</v>
      </c>
      <c r="Q75" s="149" t="str">
        <f>'Pque N Mundo I'!AE6</f>
        <v>Trimestre</v>
      </c>
      <c r="R75" s="150" t="str">
        <f>'Pque N Mundo I'!AF6</f>
        <v>% Trim</v>
      </c>
      <c r="S75" s="147" t="s">
        <v>6</v>
      </c>
    </row>
    <row r="76" spans="1:19" ht="16.5" thickTop="1" thickBot="1" x14ac:dyDescent="0.3">
      <c r="A76" s="269" t="s">
        <v>143</v>
      </c>
      <c r="B76" s="270">
        <f>'CAPS INF II VM-VG'!B7</f>
        <v>155</v>
      </c>
      <c r="C76" s="271">
        <f>'CAPS INF II VM-VG'!G7</f>
        <v>381</v>
      </c>
      <c r="D76" s="257">
        <f t="shared" ref="D76:P77" si="87">C76/$B76</f>
        <v>2.4580645161290322</v>
      </c>
      <c r="E76" s="271">
        <f>'CAPS INF II VM-VG'!$I$7</f>
        <v>353</v>
      </c>
      <c r="F76" s="257">
        <f t="shared" ref="F76" si="88">E76/$B76</f>
        <v>2.2774193548387096</v>
      </c>
      <c r="G76" s="271">
        <f>'CAPS INF II VM-VG'!$K$7</f>
        <v>339</v>
      </c>
      <c r="H76" s="257">
        <f t="shared" ref="H76:L76" si="89">G76/$B76</f>
        <v>2.1870967741935483</v>
      </c>
      <c r="I76" s="272">
        <f>SUM(C76,E76,G76)</f>
        <v>1073</v>
      </c>
      <c r="J76" s="259">
        <f>I76/($B76*3)</f>
        <v>2.3075268817204302</v>
      </c>
      <c r="K76" s="271">
        <f>'CAPS INF II VM-VG'!$O$7</f>
        <v>391</v>
      </c>
      <c r="L76" s="257">
        <f t="shared" si="89"/>
        <v>2.5225806451612902</v>
      </c>
      <c r="M76" s="271">
        <f>'CAPS INF II VM-VG'!$Q$7</f>
        <v>404</v>
      </c>
      <c r="N76" s="257">
        <f t="shared" ref="N76" si="90">M76/$B76</f>
        <v>2.6064516129032258</v>
      </c>
      <c r="O76" s="271">
        <f>'CAPS INF II VM-VG'!$S$7</f>
        <v>428</v>
      </c>
      <c r="P76" s="257">
        <f t="shared" ref="P76" si="91">O76/$B76</f>
        <v>2.7612903225806451</v>
      </c>
      <c r="Q76" s="272">
        <f>SUM(K76,M76,O76)</f>
        <v>1223</v>
      </c>
      <c r="R76" s="259">
        <f>Q76/($B76*3)</f>
        <v>2.6301075268817202</v>
      </c>
      <c r="S76" s="271">
        <f>SUM(C76,E76,G76,K76,M76,O76)</f>
        <v>2296</v>
      </c>
    </row>
    <row r="77" spans="1:19" ht="15.75" thickBot="1" x14ac:dyDescent="0.3">
      <c r="A77" s="164" t="s">
        <v>7</v>
      </c>
      <c r="B77" s="334">
        <f>SUM(B76:B76)</f>
        <v>155</v>
      </c>
      <c r="C77" s="166">
        <f>SUM(C76:C76)</f>
        <v>381</v>
      </c>
      <c r="D77" s="336">
        <f t="shared" si="87"/>
        <v>2.4580645161290322</v>
      </c>
      <c r="E77" s="166">
        <f>SUM(E76:E76)</f>
        <v>353</v>
      </c>
      <c r="F77" s="336">
        <f t="shared" si="87"/>
        <v>2.2774193548387096</v>
      </c>
      <c r="G77" s="166">
        <f>SUM(G76:G76)</f>
        <v>339</v>
      </c>
      <c r="H77" s="336">
        <f t="shared" si="87"/>
        <v>2.1870967741935483</v>
      </c>
      <c r="I77" s="106">
        <f>SUM(C77,E77,G77)</f>
        <v>1073</v>
      </c>
      <c r="J77" s="851">
        <f>I77/($B77*3)</f>
        <v>2.3075268817204302</v>
      </c>
      <c r="K77" s="166">
        <f>SUM(K76:K76)</f>
        <v>391</v>
      </c>
      <c r="L77" s="336">
        <f t="shared" si="87"/>
        <v>2.5225806451612902</v>
      </c>
      <c r="M77" s="166">
        <f t="shared" ref="M77" si="92">SUM(M76:M76)</f>
        <v>404</v>
      </c>
      <c r="N77" s="336">
        <f t="shared" si="87"/>
        <v>2.6064516129032258</v>
      </c>
      <c r="O77" s="166">
        <f t="shared" ref="O77" si="93">SUM(O76:O76)</f>
        <v>428</v>
      </c>
      <c r="P77" s="336">
        <f t="shared" si="87"/>
        <v>2.7612903225806451</v>
      </c>
      <c r="Q77" s="106">
        <f>SUM(K77,M77,O77)</f>
        <v>1223</v>
      </c>
      <c r="R77" s="332">
        <f>Q77/($B77*3)</f>
        <v>2.6301075268817202</v>
      </c>
      <c r="S77" s="166">
        <f>SUM(C77,E77,G77,K77,M77,O77)</f>
        <v>2296</v>
      </c>
    </row>
    <row r="79" spans="1:19" ht="15.75" x14ac:dyDescent="0.25">
      <c r="A79" s="1427" t="s">
        <v>311</v>
      </c>
      <c r="B79" s="1428"/>
      <c r="C79" s="1428"/>
      <c r="D79" s="1428"/>
      <c r="E79" s="1428"/>
      <c r="F79" s="1428"/>
      <c r="G79" s="1428"/>
      <c r="H79" s="1428"/>
      <c r="I79" s="1428"/>
      <c r="J79" s="1428"/>
      <c r="K79" s="1428"/>
      <c r="L79" s="1428"/>
      <c r="M79" s="1428"/>
      <c r="N79" s="1428"/>
      <c r="O79" s="1428"/>
      <c r="P79" s="1428"/>
      <c r="Q79" s="1428"/>
      <c r="R79" s="1428"/>
      <c r="S79" s="1428"/>
    </row>
    <row r="80" spans="1:19" ht="24.75" thickBot="1" x14ac:dyDescent="0.3">
      <c r="A80" s="144" t="s">
        <v>14</v>
      </c>
      <c r="B80" s="233" t="s">
        <v>15</v>
      </c>
      <c r="C80" s="144" t="str">
        <f>'Pque N Mundo I'!G6</f>
        <v>MAR_17</v>
      </c>
      <c r="D80" s="146" t="str">
        <f>'Pque N Mundo I'!H6</f>
        <v>%</v>
      </c>
      <c r="E80" s="144" t="str">
        <f>'Pque N Mundo I'!I6</f>
        <v>ABR_17</v>
      </c>
      <c r="F80" s="146" t="str">
        <f>'Pque N Mundo I'!J6</f>
        <v>%</v>
      </c>
      <c r="G80" s="144" t="str">
        <f>'Pque N Mundo I'!K6</f>
        <v>MAI_17</v>
      </c>
      <c r="H80" s="146" t="str">
        <f>'Pque N Mundo I'!L6</f>
        <v>%</v>
      </c>
      <c r="I80" s="149" t="str">
        <f>'Pque N Mundo I'!M6</f>
        <v>Trimestre</v>
      </c>
      <c r="J80" s="150" t="str">
        <f>'Pque N Mundo I'!N6</f>
        <v>% Trim</v>
      </c>
      <c r="K80" s="144" t="str">
        <f>'Pque N Mundo I'!O6</f>
        <v>JUN_17</v>
      </c>
      <c r="L80" s="146" t="str">
        <f>'Pque N Mundo I'!P6</f>
        <v>%</v>
      </c>
      <c r="M80" s="147" t="str">
        <f>'Pque N Mundo I'!Q6</f>
        <v>JUL_17</v>
      </c>
      <c r="N80" s="148" t="str">
        <f>'Pque N Mundo I'!R6</f>
        <v>%</v>
      </c>
      <c r="O80" s="147" t="str">
        <f>'Pque N Mundo I'!S6</f>
        <v>AGO_17</v>
      </c>
      <c r="P80" s="148" t="str">
        <f>'Pque N Mundo I'!T6</f>
        <v>%</v>
      </c>
      <c r="Q80" s="149" t="str">
        <f>'Pque N Mundo I'!AE6</f>
        <v>Trimestre</v>
      </c>
      <c r="R80" s="150" t="str">
        <f>'Pque N Mundo I'!AF6</f>
        <v>% Trim</v>
      </c>
      <c r="S80" s="147" t="s">
        <v>6</v>
      </c>
    </row>
    <row r="81" spans="1:19" ht="15.75" thickTop="1" x14ac:dyDescent="0.25">
      <c r="A81" s="154" t="s">
        <v>106</v>
      </c>
      <c r="B81" s="238">
        <f>'HORA CERTA'!B7</f>
        <v>396</v>
      </c>
      <c r="C81" s="155">
        <f>'HORA CERTA'!G7</f>
        <v>632</v>
      </c>
      <c r="D81" s="176">
        <f t="shared" ref="D81:D91" si="94">C81/$B81</f>
        <v>1.595959595959596</v>
      </c>
      <c r="E81" s="155">
        <f>'HORA CERTA'!I7</f>
        <v>400</v>
      </c>
      <c r="F81" s="176">
        <f t="shared" ref="F81:F91" si="95">E81/$B81</f>
        <v>1.0101010101010102</v>
      </c>
      <c r="G81" s="155">
        <f>'HORA CERTA'!K7</f>
        <v>438</v>
      </c>
      <c r="H81" s="176">
        <f t="shared" ref="H81:L91" si="96">G81/$B81</f>
        <v>1.106060606060606</v>
      </c>
      <c r="I81" s="157">
        <f t="shared" ref="I81:I91" si="97">SUM(C81,E81,G81)</f>
        <v>1470</v>
      </c>
      <c r="J81" s="177">
        <f t="shared" ref="J81:J91" si="98">I81/($B81*3)</f>
        <v>1.2373737373737375</v>
      </c>
      <c r="K81" s="155">
        <f>'HORA CERTA'!O7</f>
        <v>532</v>
      </c>
      <c r="L81" s="176">
        <f t="shared" si="96"/>
        <v>1.3434343434343434</v>
      </c>
      <c r="M81" s="155">
        <f>'HORA CERTA'!Q7</f>
        <v>332</v>
      </c>
      <c r="N81" s="176">
        <f t="shared" ref="N81:N91" si="99">M81/$B81</f>
        <v>0.83838383838383834</v>
      </c>
      <c r="O81" s="155">
        <f>'HORA CERTA'!S7</f>
        <v>534</v>
      </c>
      <c r="P81" s="176">
        <f t="shared" ref="P81:P91" si="100">O81/$B81</f>
        <v>1.3484848484848484</v>
      </c>
      <c r="Q81" s="157">
        <f t="shared" ref="Q81:Q91" si="101">SUM(K81,M81,O81)</f>
        <v>1398</v>
      </c>
      <c r="R81" s="177">
        <f t="shared" ref="R81:R91" si="102">Q81/($B81*3)</f>
        <v>1.1767676767676767</v>
      </c>
      <c r="S81" s="155">
        <f t="shared" ref="S81:S91" si="103">SUM(C81,E81,G81,K81,M81,O81)</f>
        <v>2868</v>
      </c>
    </row>
    <row r="82" spans="1:19" x14ac:dyDescent="0.25">
      <c r="A82" s="154" t="s">
        <v>107</v>
      </c>
      <c r="B82" s="238">
        <f>'HORA CERTA'!B8</f>
        <v>792</v>
      </c>
      <c r="C82" s="155">
        <f>'HORA CERTA'!G8</f>
        <v>754</v>
      </c>
      <c r="D82" s="176">
        <f t="shared" si="94"/>
        <v>0.95202020202020199</v>
      </c>
      <c r="E82" s="155">
        <f>'HORA CERTA'!I8</f>
        <v>673</v>
      </c>
      <c r="F82" s="176">
        <f t="shared" si="95"/>
        <v>0.8497474747474747</v>
      </c>
      <c r="G82" s="155">
        <f>'HORA CERTA'!K8</f>
        <v>593</v>
      </c>
      <c r="H82" s="176">
        <f t="shared" si="96"/>
        <v>0.7487373737373737</v>
      </c>
      <c r="I82" s="157">
        <f t="shared" si="97"/>
        <v>2020</v>
      </c>
      <c r="J82" s="177">
        <f t="shared" si="98"/>
        <v>0.85016835016835013</v>
      </c>
      <c r="K82" s="155">
        <f>'HORA CERTA'!O8</f>
        <v>791</v>
      </c>
      <c r="L82" s="176">
        <f t="shared" si="96"/>
        <v>0.9987373737373737</v>
      </c>
      <c r="M82" s="155">
        <f>'HORA CERTA'!Q8</f>
        <v>812</v>
      </c>
      <c r="N82" s="176">
        <f t="shared" si="99"/>
        <v>1.0252525252525253</v>
      </c>
      <c r="O82" s="155">
        <f>'HORA CERTA'!S8</f>
        <v>908</v>
      </c>
      <c r="P82" s="176">
        <f t="shared" si="100"/>
        <v>1.1464646464646464</v>
      </c>
      <c r="Q82" s="157">
        <f t="shared" si="101"/>
        <v>2511</v>
      </c>
      <c r="R82" s="177">
        <f t="shared" si="102"/>
        <v>1.0568181818181819</v>
      </c>
      <c r="S82" s="155">
        <f t="shared" si="103"/>
        <v>4531</v>
      </c>
    </row>
    <row r="83" spans="1:19" x14ac:dyDescent="0.25">
      <c r="A83" s="154" t="s">
        <v>108</v>
      </c>
      <c r="B83" s="238">
        <f>'HORA CERTA'!B11</f>
        <v>660</v>
      </c>
      <c r="C83" s="155">
        <f>'HORA CERTA'!G11</f>
        <v>649</v>
      </c>
      <c r="D83" s="176">
        <f t="shared" si="94"/>
        <v>0.98333333333333328</v>
      </c>
      <c r="E83" s="155">
        <f>'HORA CERTA'!I11</f>
        <v>479</v>
      </c>
      <c r="F83" s="176">
        <f t="shared" si="95"/>
        <v>0.72575757575757571</v>
      </c>
      <c r="G83" s="155">
        <f>'HORA CERTA'!K11</f>
        <v>625</v>
      </c>
      <c r="H83" s="176">
        <f t="shared" si="96"/>
        <v>0.94696969696969702</v>
      </c>
      <c r="I83" s="157">
        <f t="shared" si="97"/>
        <v>1753</v>
      </c>
      <c r="J83" s="177">
        <f t="shared" si="98"/>
        <v>0.88535353535353534</v>
      </c>
      <c r="K83" s="155">
        <f>'HORA CERTA'!O11</f>
        <v>727</v>
      </c>
      <c r="L83" s="176">
        <f t="shared" si="96"/>
        <v>1.1015151515151516</v>
      </c>
      <c r="M83" s="155">
        <f>'HORA CERTA'!Q11</f>
        <v>569</v>
      </c>
      <c r="N83" s="176">
        <f t="shared" si="99"/>
        <v>0.86212121212121207</v>
      </c>
      <c r="O83" s="155">
        <f>'HORA CERTA'!S11</f>
        <v>739</v>
      </c>
      <c r="P83" s="176">
        <f t="shared" si="100"/>
        <v>1.1196969696969696</v>
      </c>
      <c r="Q83" s="157">
        <f t="shared" si="101"/>
        <v>2035</v>
      </c>
      <c r="R83" s="177">
        <f t="shared" si="102"/>
        <v>1.0277777777777777</v>
      </c>
      <c r="S83" s="155">
        <f t="shared" si="103"/>
        <v>3788</v>
      </c>
    </row>
    <row r="84" spans="1:19" x14ac:dyDescent="0.25">
      <c r="A84" s="154" t="s">
        <v>109</v>
      </c>
      <c r="B84" s="238">
        <f>'HORA CERTA'!B13</f>
        <v>660</v>
      </c>
      <c r="C84" s="155">
        <f>'HORA CERTA'!G13</f>
        <v>587</v>
      </c>
      <c r="D84" s="176">
        <f t="shared" si="94"/>
        <v>0.8893939393939394</v>
      </c>
      <c r="E84" s="155">
        <f>'HORA CERTA'!I13</f>
        <v>481</v>
      </c>
      <c r="F84" s="176">
        <f t="shared" si="95"/>
        <v>0.72878787878787876</v>
      </c>
      <c r="G84" s="155">
        <f>'HORA CERTA'!K13</f>
        <v>601</v>
      </c>
      <c r="H84" s="176">
        <f t="shared" si="96"/>
        <v>0.91060606060606064</v>
      </c>
      <c r="I84" s="157">
        <f t="shared" si="97"/>
        <v>1669</v>
      </c>
      <c r="J84" s="177">
        <f t="shared" si="98"/>
        <v>0.84292929292929297</v>
      </c>
      <c r="K84" s="155">
        <f>'HORA CERTA'!O13</f>
        <v>660</v>
      </c>
      <c r="L84" s="176">
        <f t="shared" si="96"/>
        <v>1</v>
      </c>
      <c r="M84" s="155">
        <f>'HORA CERTA'!Q13</f>
        <v>691</v>
      </c>
      <c r="N84" s="176">
        <f t="shared" si="99"/>
        <v>1.0469696969696969</v>
      </c>
      <c r="O84" s="155">
        <f>'HORA CERTA'!S13</f>
        <v>743</v>
      </c>
      <c r="P84" s="176">
        <f t="shared" si="100"/>
        <v>1.1257575757575757</v>
      </c>
      <c r="Q84" s="157">
        <f t="shared" si="101"/>
        <v>2094</v>
      </c>
      <c r="R84" s="177">
        <f t="shared" si="102"/>
        <v>1.0575757575757576</v>
      </c>
      <c r="S84" s="155">
        <f t="shared" si="103"/>
        <v>3763</v>
      </c>
    </row>
    <row r="85" spans="1:19" x14ac:dyDescent="0.25">
      <c r="A85" s="154" t="s">
        <v>110</v>
      </c>
      <c r="B85" s="238">
        <f>'HORA CERTA'!B14</f>
        <v>792</v>
      </c>
      <c r="C85" s="155">
        <f>'HORA CERTA'!G14</f>
        <v>765</v>
      </c>
      <c r="D85" s="176">
        <f t="shared" si="94"/>
        <v>0.96590909090909094</v>
      </c>
      <c r="E85" s="155">
        <f>'HORA CERTA'!I14</f>
        <v>547</v>
      </c>
      <c r="F85" s="176">
        <f t="shared" si="95"/>
        <v>0.69065656565656564</v>
      </c>
      <c r="G85" s="155">
        <f>'HORA CERTA'!K14</f>
        <v>737</v>
      </c>
      <c r="H85" s="176">
        <f t="shared" si="96"/>
        <v>0.93055555555555558</v>
      </c>
      <c r="I85" s="157">
        <f t="shared" si="97"/>
        <v>2049</v>
      </c>
      <c r="J85" s="177">
        <f t="shared" si="98"/>
        <v>0.86237373737373735</v>
      </c>
      <c r="K85" s="155">
        <f>'HORA CERTA'!O14</f>
        <v>794</v>
      </c>
      <c r="L85" s="176">
        <f t="shared" si="96"/>
        <v>1.0025252525252526</v>
      </c>
      <c r="M85" s="155">
        <f>'HORA CERTA'!Q14</f>
        <v>821</v>
      </c>
      <c r="N85" s="176">
        <f t="shared" si="99"/>
        <v>1.0366161616161615</v>
      </c>
      <c r="O85" s="155">
        <f>'HORA CERTA'!S14</f>
        <v>837</v>
      </c>
      <c r="P85" s="176">
        <f t="shared" si="100"/>
        <v>1.0568181818181819</v>
      </c>
      <c r="Q85" s="157">
        <f t="shared" si="101"/>
        <v>2452</v>
      </c>
      <c r="R85" s="177">
        <f t="shared" si="102"/>
        <v>1.031986531986532</v>
      </c>
      <c r="S85" s="155">
        <f t="shared" si="103"/>
        <v>4501</v>
      </c>
    </row>
    <row r="86" spans="1:19" x14ac:dyDescent="0.25">
      <c r="A86" s="154" t="s">
        <v>111</v>
      </c>
      <c r="B86" s="238">
        <f>'HORA CERTA'!B15</f>
        <v>264</v>
      </c>
      <c r="C86" s="155">
        <f>'HORA CERTA'!G15</f>
        <v>0</v>
      </c>
      <c r="D86" s="176">
        <f t="shared" si="94"/>
        <v>0</v>
      </c>
      <c r="E86" s="155">
        <f>'HORA CERTA'!I15</f>
        <v>50</v>
      </c>
      <c r="F86" s="176">
        <f t="shared" si="95"/>
        <v>0.18939393939393939</v>
      </c>
      <c r="G86" s="155">
        <f>'HORA CERTA'!K15</f>
        <v>133</v>
      </c>
      <c r="H86" s="176">
        <f t="shared" si="96"/>
        <v>0.50378787878787878</v>
      </c>
      <c r="I86" s="157">
        <f t="shared" si="97"/>
        <v>183</v>
      </c>
      <c r="J86" s="177">
        <f t="shared" si="98"/>
        <v>0.23106060606060605</v>
      </c>
      <c r="K86" s="155">
        <f>'HORA CERTA'!O15</f>
        <v>120</v>
      </c>
      <c r="L86" s="176">
        <f t="shared" si="96"/>
        <v>0.45454545454545453</v>
      </c>
      <c r="M86" s="155">
        <f>'HORA CERTA'!Q15</f>
        <v>110</v>
      </c>
      <c r="N86" s="176">
        <f t="shared" si="99"/>
        <v>0.41666666666666669</v>
      </c>
      <c r="O86" s="155">
        <f>'HORA CERTA'!S15</f>
        <v>144</v>
      </c>
      <c r="P86" s="176">
        <f t="shared" si="100"/>
        <v>0.54545454545454541</v>
      </c>
      <c r="Q86" s="157">
        <f t="shared" si="101"/>
        <v>374</v>
      </c>
      <c r="R86" s="177">
        <f t="shared" si="102"/>
        <v>0.47222222222222221</v>
      </c>
      <c r="S86" s="155">
        <f t="shared" si="103"/>
        <v>557</v>
      </c>
    </row>
    <row r="87" spans="1:19" x14ac:dyDescent="0.25">
      <c r="A87" s="154" t="s">
        <v>112</v>
      </c>
      <c r="B87" s="238">
        <f>'HORA CERTA'!B16</f>
        <v>396</v>
      </c>
      <c r="C87" s="155">
        <f>'HORA CERTA'!G16</f>
        <v>448</v>
      </c>
      <c r="D87" s="176">
        <f t="shared" si="94"/>
        <v>1.1313131313131313</v>
      </c>
      <c r="E87" s="155">
        <f>'HORA CERTA'!I16</f>
        <v>423</v>
      </c>
      <c r="F87" s="176">
        <f t="shared" si="95"/>
        <v>1.0681818181818181</v>
      </c>
      <c r="G87" s="155">
        <f>'HORA CERTA'!K16</f>
        <v>587</v>
      </c>
      <c r="H87" s="176">
        <f t="shared" si="96"/>
        <v>1.4823232323232323</v>
      </c>
      <c r="I87" s="157">
        <f t="shared" si="97"/>
        <v>1458</v>
      </c>
      <c r="J87" s="177">
        <f t="shared" si="98"/>
        <v>1.2272727272727273</v>
      </c>
      <c r="K87" s="155">
        <f>'HORA CERTA'!O16</f>
        <v>499</v>
      </c>
      <c r="L87" s="176">
        <f t="shared" si="96"/>
        <v>1.2601010101010102</v>
      </c>
      <c r="M87" s="155">
        <f>'HORA CERTA'!Q16</f>
        <v>276</v>
      </c>
      <c r="N87" s="176">
        <f t="shared" si="99"/>
        <v>0.69696969696969702</v>
      </c>
      <c r="O87" s="155">
        <f>'HORA CERTA'!S16</f>
        <v>584</v>
      </c>
      <c r="P87" s="176">
        <f t="shared" si="100"/>
        <v>1.4747474747474747</v>
      </c>
      <c r="Q87" s="157">
        <f t="shared" si="101"/>
        <v>1359</v>
      </c>
      <c r="R87" s="177">
        <f t="shared" si="102"/>
        <v>1.143939393939394</v>
      </c>
      <c r="S87" s="155">
        <f t="shared" si="103"/>
        <v>2817</v>
      </c>
    </row>
    <row r="88" spans="1:19" x14ac:dyDescent="0.25">
      <c r="A88" s="154" t="s">
        <v>113</v>
      </c>
      <c r="B88" s="238">
        <f>'HORA CERTA'!B17</f>
        <v>396</v>
      </c>
      <c r="C88" s="155">
        <f>'HORA CERTA'!G17</f>
        <v>403</v>
      </c>
      <c r="D88" s="176">
        <f t="shared" si="94"/>
        <v>1.0176767676767677</v>
      </c>
      <c r="E88" s="155">
        <f>'HORA CERTA'!I17</f>
        <v>374</v>
      </c>
      <c r="F88" s="176">
        <f t="shared" si="95"/>
        <v>0.94444444444444442</v>
      </c>
      <c r="G88" s="155">
        <f>'HORA CERTA'!K17</f>
        <v>499</v>
      </c>
      <c r="H88" s="176">
        <f t="shared" si="96"/>
        <v>1.2601010101010102</v>
      </c>
      <c r="I88" s="157">
        <f t="shared" si="97"/>
        <v>1276</v>
      </c>
      <c r="J88" s="177">
        <f t="shared" si="98"/>
        <v>1.0740740740740742</v>
      </c>
      <c r="K88" s="155">
        <f>'HORA CERTA'!O17</f>
        <v>360</v>
      </c>
      <c r="L88" s="176">
        <f t="shared" si="96"/>
        <v>0.90909090909090906</v>
      </c>
      <c r="M88" s="155">
        <f>'HORA CERTA'!Q17</f>
        <v>529</v>
      </c>
      <c r="N88" s="176">
        <f t="shared" si="99"/>
        <v>1.3358585858585859</v>
      </c>
      <c r="O88" s="155">
        <f>'HORA CERTA'!S17</f>
        <v>540</v>
      </c>
      <c r="P88" s="176">
        <f t="shared" si="100"/>
        <v>1.3636363636363635</v>
      </c>
      <c r="Q88" s="157">
        <f t="shared" si="101"/>
        <v>1429</v>
      </c>
      <c r="R88" s="177">
        <f t="shared" si="102"/>
        <v>1.2028619528619529</v>
      </c>
      <c r="S88" s="155">
        <f t="shared" si="103"/>
        <v>2705</v>
      </c>
    </row>
    <row r="89" spans="1:19" x14ac:dyDescent="0.25">
      <c r="A89" s="154" t="s">
        <v>114</v>
      </c>
      <c r="B89" s="238">
        <f>'HORA CERTA'!B18</f>
        <v>132</v>
      </c>
      <c r="C89" s="155">
        <f>'HORA CERTA'!G18</f>
        <v>151</v>
      </c>
      <c r="D89" s="176">
        <f t="shared" si="94"/>
        <v>1.143939393939394</v>
      </c>
      <c r="E89" s="155">
        <f>'HORA CERTA'!I18</f>
        <v>131</v>
      </c>
      <c r="F89" s="176">
        <f t="shared" si="95"/>
        <v>0.99242424242424243</v>
      </c>
      <c r="G89" s="155">
        <f>'HORA CERTA'!K18</f>
        <v>172</v>
      </c>
      <c r="H89" s="176">
        <f t="shared" si="96"/>
        <v>1.303030303030303</v>
      </c>
      <c r="I89" s="157">
        <f t="shared" si="97"/>
        <v>454</v>
      </c>
      <c r="J89" s="177">
        <f t="shared" si="98"/>
        <v>1.1464646464646464</v>
      </c>
      <c r="K89" s="155">
        <f>'HORA CERTA'!O18</f>
        <v>115</v>
      </c>
      <c r="L89" s="176">
        <f t="shared" si="96"/>
        <v>0.87121212121212122</v>
      </c>
      <c r="M89" s="155">
        <f>'HORA CERTA'!Q18</f>
        <v>147</v>
      </c>
      <c r="N89" s="176">
        <f t="shared" si="99"/>
        <v>1.1136363636363635</v>
      </c>
      <c r="O89" s="155">
        <f>'HORA CERTA'!S18</f>
        <v>169</v>
      </c>
      <c r="P89" s="176">
        <f t="shared" si="100"/>
        <v>1.2803030303030303</v>
      </c>
      <c r="Q89" s="157">
        <f t="shared" si="101"/>
        <v>431</v>
      </c>
      <c r="R89" s="177">
        <f t="shared" si="102"/>
        <v>1.0883838383838385</v>
      </c>
      <c r="S89" s="155">
        <f t="shared" si="103"/>
        <v>885</v>
      </c>
    </row>
    <row r="90" spans="1:19" ht="15.75" thickBot="1" x14ac:dyDescent="0.3">
      <c r="A90" s="160" t="s">
        <v>115</v>
      </c>
      <c r="B90" s="239">
        <f>'HORA CERTA'!B20</f>
        <v>0</v>
      </c>
      <c r="C90" s="161">
        <f>'HORA CERTA'!G20</f>
        <v>0</v>
      </c>
      <c r="D90" s="186" t="e">
        <f t="shared" si="94"/>
        <v>#DIV/0!</v>
      </c>
      <c r="E90" s="161">
        <f>'HORA CERTA'!I20</f>
        <v>0</v>
      </c>
      <c r="F90" s="186" t="e">
        <f t="shared" si="95"/>
        <v>#DIV/0!</v>
      </c>
      <c r="G90" s="161">
        <f>'HORA CERTA'!K20</f>
        <v>0</v>
      </c>
      <c r="H90" s="186" t="e">
        <f t="shared" si="96"/>
        <v>#DIV/0!</v>
      </c>
      <c r="I90" s="163">
        <f t="shared" si="97"/>
        <v>0</v>
      </c>
      <c r="J90" s="187" t="e">
        <f t="shared" si="98"/>
        <v>#DIV/0!</v>
      </c>
      <c r="K90" s="161">
        <f>'HORA CERTA'!O20</f>
        <v>0</v>
      </c>
      <c r="L90" s="186" t="e">
        <f t="shared" si="96"/>
        <v>#DIV/0!</v>
      </c>
      <c r="M90" s="161">
        <f>'HORA CERTA'!Q20</f>
        <v>0</v>
      </c>
      <c r="N90" s="186" t="e">
        <f t="shared" si="99"/>
        <v>#DIV/0!</v>
      </c>
      <c r="O90" s="161">
        <f>'HORA CERTA'!S20</f>
        <v>0</v>
      </c>
      <c r="P90" s="186" t="e">
        <f t="shared" si="100"/>
        <v>#DIV/0!</v>
      </c>
      <c r="Q90" s="163">
        <f t="shared" si="101"/>
        <v>0</v>
      </c>
      <c r="R90" s="187" t="e">
        <f t="shared" si="102"/>
        <v>#DIV/0!</v>
      </c>
      <c r="S90" s="161">
        <f t="shared" si="103"/>
        <v>0</v>
      </c>
    </row>
    <row r="91" spans="1:19" ht="15.75" thickBot="1" x14ac:dyDescent="0.3">
      <c r="A91" s="164" t="s">
        <v>7</v>
      </c>
      <c r="B91" s="334">
        <f>SUM(B81:B90)</f>
        <v>4488</v>
      </c>
      <c r="C91" s="166">
        <f>SUM(C81:C90)</f>
        <v>4389</v>
      </c>
      <c r="D91" s="336">
        <f t="shared" si="94"/>
        <v>0.9779411764705882</v>
      </c>
      <c r="E91" s="166">
        <f>SUM(E81:E90)</f>
        <v>3558</v>
      </c>
      <c r="F91" s="336">
        <f t="shared" si="95"/>
        <v>0.79278074866310155</v>
      </c>
      <c r="G91" s="166">
        <f>SUM(G81:G90)</f>
        <v>4385</v>
      </c>
      <c r="H91" s="336">
        <f t="shared" si="96"/>
        <v>0.97704991087344029</v>
      </c>
      <c r="I91" s="106">
        <f t="shared" si="97"/>
        <v>12332</v>
      </c>
      <c r="J91" s="851">
        <f t="shared" si="98"/>
        <v>0.91592394533571009</v>
      </c>
      <c r="K91" s="166">
        <f>SUM(K81:K90)</f>
        <v>4598</v>
      </c>
      <c r="L91" s="336">
        <f t="shared" si="96"/>
        <v>1.0245098039215685</v>
      </c>
      <c r="M91" s="166">
        <f t="shared" ref="M91" si="104">SUM(M81:M90)</f>
        <v>4287</v>
      </c>
      <c r="N91" s="336">
        <f t="shared" si="99"/>
        <v>0.9552139037433155</v>
      </c>
      <c r="O91" s="166">
        <f t="shared" ref="O91" si="105">SUM(O81:O90)</f>
        <v>5198</v>
      </c>
      <c r="P91" s="336">
        <f t="shared" si="100"/>
        <v>1.1581996434937611</v>
      </c>
      <c r="Q91" s="106">
        <f t="shared" si="101"/>
        <v>14083</v>
      </c>
      <c r="R91" s="332">
        <f t="shared" si="102"/>
        <v>1.0459744503862152</v>
      </c>
      <c r="S91" s="166">
        <f t="shared" si="103"/>
        <v>26415</v>
      </c>
    </row>
    <row r="93" spans="1:19" ht="15.75" x14ac:dyDescent="0.25">
      <c r="A93" s="1427" t="s">
        <v>313</v>
      </c>
      <c r="B93" s="1428"/>
      <c r="C93" s="1428"/>
      <c r="D93" s="1428"/>
      <c r="E93" s="1428"/>
      <c r="F93" s="1428"/>
      <c r="G93" s="1428"/>
      <c r="H93" s="1428"/>
      <c r="I93" s="1428"/>
      <c r="J93" s="1428"/>
      <c r="K93" s="1428"/>
      <c r="L93" s="1428"/>
      <c r="M93" s="1428"/>
      <c r="N93" s="1428"/>
      <c r="O93" s="1428"/>
      <c r="P93" s="1428"/>
      <c r="Q93" s="1428"/>
      <c r="R93" s="1428"/>
      <c r="S93" s="1428"/>
    </row>
    <row r="94" spans="1:19" ht="24.75" thickBot="1" x14ac:dyDescent="0.3">
      <c r="A94" s="147" t="s">
        <v>14</v>
      </c>
      <c r="B94" s="303" t="s">
        <v>172</v>
      </c>
      <c r="C94" s="147" t="str">
        <f>'Pque N Mundo I'!G6</f>
        <v>MAR_17</v>
      </c>
      <c r="D94" s="148" t="str">
        <f>'Pque N Mundo I'!H6</f>
        <v>%</v>
      </c>
      <c r="E94" s="147" t="str">
        <f>'Pque N Mundo I'!I6</f>
        <v>ABR_17</v>
      </c>
      <c r="F94" s="148" t="str">
        <f>'Pque N Mundo I'!J6</f>
        <v>%</v>
      </c>
      <c r="G94" s="147" t="str">
        <f>'Pque N Mundo I'!K6</f>
        <v>MAI_17</v>
      </c>
      <c r="H94" s="148" t="str">
        <f>'Pque N Mundo I'!L6</f>
        <v>%</v>
      </c>
      <c r="I94" s="149" t="str">
        <f>'Pque N Mundo I'!M6</f>
        <v>Trimestre</v>
      </c>
      <c r="J94" s="381" t="str">
        <f>'Pque N Mundo I'!N6</f>
        <v>% Trim</v>
      </c>
      <c r="K94" s="147" t="str">
        <f>'Pque N Mundo I'!O6</f>
        <v>JUN_17</v>
      </c>
      <c r="L94" s="148" t="str">
        <f>'Pque N Mundo I'!P6</f>
        <v>%</v>
      </c>
      <c r="M94" s="147" t="str">
        <f>'Pque N Mundo I'!Q6</f>
        <v>JUL_17</v>
      </c>
      <c r="N94" s="148" t="str">
        <f>'Pque N Mundo I'!R6</f>
        <v>%</v>
      </c>
      <c r="O94" s="147" t="str">
        <f>'Pque N Mundo I'!S6</f>
        <v>AGO_17</v>
      </c>
      <c r="P94" s="148" t="str">
        <f>'Pque N Mundo I'!T6</f>
        <v>%</v>
      </c>
      <c r="Q94" s="149" t="str">
        <f>'Pque N Mundo I'!AE6</f>
        <v>Trimestre</v>
      </c>
      <c r="R94" s="381" t="str">
        <f>'Pque N Mundo I'!AF6</f>
        <v>% Trim</v>
      </c>
      <c r="S94" s="147" t="s">
        <v>6</v>
      </c>
    </row>
    <row r="95" spans="1:19" ht="15.75" thickTop="1" x14ac:dyDescent="0.25">
      <c r="A95" s="214" t="s">
        <v>163</v>
      </c>
      <c r="B95" s="338">
        <f>'HORA CERTA'!$B$53</f>
        <v>120</v>
      </c>
      <c r="C95" s="203">
        <f>'HORA CERTA'!$G$53</f>
        <v>158</v>
      </c>
      <c r="D95" s="204">
        <f t="shared" ref="D95:D102" si="106">C95/$B95</f>
        <v>1.3166666666666667</v>
      </c>
      <c r="E95" s="203">
        <f>'HORA CERTA'!$I$53</f>
        <v>123</v>
      </c>
      <c r="F95" s="204">
        <f t="shared" ref="F95:F102" si="107">E95/$B95</f>
        <v>1.0249999999999999</v>
      </c>
      <c r="G95" s="203">
        <f>'HORA CERTA'!$K$53</f>
        <v>152</v>
      </c>
      <c r="H95" s="204">
        <f t="shared" ref="H95:H102" si="108">G95/$B95</f>
        <v>1.2666666666666666</v>
      </c>
      <c r="I95" s="205">
        <f>SUM(C95,E95,G95)</f>
        <v>433</v>
      </c>
      <c r="J95" s="206">
        <f>I95/($B95*3)</f>
        <v>1.2027777777777777</v>
      </c>
      <c r="K95" s="203">
        <f>'HORA CERTA'!$O$53</f>
        <v>144</v>
      </c>
      <c r="L95" s="204">
        <f t="shared" ref="L95:L102" si="109">K95/$B95</f>
        <v>1.2</v>
      </c>
      <c r="M95" s="203">
        <f>'HORA CERTA'!$Q$53</f>
        <v>164</v>
      </c>
      <c r="N95" s="204">
        <f t="shared" ref="N95:N102" si="110">M95/$B95</f>
        <v>1.3666666666666667</v>
      </c>
      <c r="O95" s="203">
        <f>'HORA CERTA'!$S$53</f>
        <v>185</v>
      </c>
      <c r="P95" s="204">
        <f t="shared" ref="P95:P102" si="111">O95/$B95</f>
        <v>1.5416666666666667</v>
      </c>
      <c r="Q95" s="205">
        <f>SUM(K95,M95,O95)</f>
        <v>493</v>
      </c>
      <c r="R95" s="206">
        <f>Q95/($B95*3)</f>
        <v>1.3694444444444445</v>
      </c>
      <c r="S95" s="203">
        <f t="shared" ref="S95:S102" si="112">SUM(C95,E95,G95,K95,M95,O95)</f>
        <v>926</v>
      </c>
    </row>
    <row r="96" spans="1:19" x14ac:dyDescent="0.25">
      <c r="A96" s="320" t="s">
        <v>164</v>
      </c>
      <c r="B96" s="339">
        <f>'HORA CERTA'!$B$54</f>
        <v>140</v>
      </c>
      <c r="C96" s="281">
        <f>'HORA CERTA'!$G$54</f>
        <v>148</v>
      </c>
      <c r="D96" s="204">
        <f t="shared" si="106"/>
        <v>1.0571428571428572</v>
      </c>
      <c r="E96" s="198">
        <f>'HORA CERTA'!$I$54</f>
        <v>139</v>
      </c>
      <c r="F96" s="204">
        <f t="shared" si="107"/>
        <v>0.99285714285714288</v>
      </c>
      <c r="G96" s="198">
        <f>'HORA CERTA'!$K$54</f>
        <v>146</v>
      </c>
      <c r="H96" s="204">
        <f t="shared" si="108"/>
        <v>1.0428571428571429</v>
      </c>
      <c r="I96" s="280">
        <f t="shared" ref="I96:I102" si="113">SUM(C96,E96,G96)</f>
        <v>433</v>
      </c>
      <c r="J96" s="206">
        <f t="shared" ref="J96:J102" si="114">I96/($B96*3)</f>
        <v>1.0309523809523808</v>
      </c>
      <c r="K96" s="198">
        <f>'HORA CERTA'!$O$54</f>
        <v>145</v>
      </c>
      <c r="L96" s="204">
        <f t="shared" si="109"/>
        <v>1.0357142857142858</v>
      </c>
      <c r="M96" s="281">
        <f>'HORA CERTA'!$Q$54</f>
        <v>151</v>
      </c>
      <c r="N96" s="204">
        <f t="shared" si="110"/>
        <v>1.0785714285714285</v>
      </c>
      <c r="O96" s="281">
        <f>'HORA CERTA'!$S$54</f>
        <v>149</v>
      </c>
      <c r="P96" s="204">
        <f t="shared" si="111"/>
        <v>1.0642857142857143</v>
      </c>
      <c r="Q96" s="280">
        <f t="shared" ref="Q96:Q102" si="115">SUM(K96,M96,O96)</f>
        <v>445</v>
      </c>
      <c r="R96" s="206">
        <f t="shared" ref="R96:R102" si="116">Q96/($B96*3)</f>
        <v>1.0595238095238095</v>
      </c>
      <c r="S96" s="281">
        <f t="shared" si="112"/>
        <v>878</v>
      </c>
    </row>
    <row r="97" spans="1:19" x14ac:dyDescent="0.25">
      <c r="A97" s="320" t="s">
        <v>165</v>
      </c>
      <c r="B97" s="339">
        <f>'HORA CERTA'!$B$55</f>
        <v>200</v>
      </c>
      <c r="C97" s="281">
        <f>'HORA CERTA'!$G$55</f>
        <v>223</v>
      </c>
      <c r="D97" s="204">
        <f t="shared" si="106"/>
        <v>1.115</v>
      </c>
      <c r="E97" s="198">
        <f>'HORA CERTA'!$I$55</f>
        <v>211</v>
      </c>
      <c r="F97" s="204">
        <f t="shared" si="107"/>
        <v>1.0549999999999999</v>
      </c>
      <c r="G97" s="198">
        <f>'HORA CERTA'!$K$55</f>
        <v>246</v>
      </c>
      <c r="H97" s="204">
        <f t="shared" si="108"/>
        <v>1.23</v>
      </c>
      <c r="I97" s="280">
        <f t="shared" si="113"/>
        <v>680</v>
      </c>
      <c r="J97" s="206">
        <f t="shared" si="114"/>
        <v>1.1333333333333333</v>
      </c>
      <c r="K97" s="198">
        <f>'HORA CERTA'!$O$55</f>
        <v>227</v>
      </c>
      <c r="L97" s="204">
        <f t="shared" si="109"/>
        <v>1.135</v>
      </c>
      <c r="M97" s="281">
        <f>'HORA CERTA'!$Q$55</f>
        <v>223</v>
      </c>
      <c r="N97" s="204">
        <f t="shared" si="110"/>
        <v>1.115</v>
      </c>
      <c r="O97" s="281">
        <f>'HORA CERTA'!$S$55</f>
        <v>215</v>
      </c>
      <c r="P97" s="204">
        <f t="shared" si="111"/>
        <v>1.075</v>
      </c>
      <c r="Q97" s="280">
        <f t="shared" si="115"/>
        <v>665</v>
      </c>
      <c r="R97" s="206">
        <f t="shared" si="116"/>
        <v>1.1083333333333334</v>
      </c>
      <c r="S97" s="281">
        <f t="shared" si="112"/>
        <v>1345</v>
      </c>
    </row>
    <row r="98" spans="1:19" x14ac:dyDescent="0.25">
      <c r="A98" s="320" t="s">
        <v>166</v>
      </c>
      <c r="B98" s="339">
        <f>'HORA CERTA'!$B$56</f>
        <v>0</v>
      </c>
      <c r="C98" s="281">
        <f>'HORA CERTA'!$G$56</f>
        <v>0</v>
      </c>
      <c r="D98" s="204" t="e">
        <f t="shared" si="106"/>
        <v>#DIV/0!</v>
      </c>
      <c r="E98" s="198">
        <f>'HORA CERTA'!$I$56</f>
        <v>0</v>
      </c>
      <c r="F98" s="204" t="e">
        <f t="shared" si="107"/>
        <v>#DIV/0!</v>
      </c>
      <c r="G98" s="198">
        <f>'HORA CERTA'!$K$56</f>
        <v>0</v>
      </c>
      <c r="H98" s="204" t="e">
        <f t="shared" si="108"/>
        <v>#DIV/0!</v>
      </c>
      <c r="I98" s="280">
        <f t="shared" si="113"/>
        <v>0</v>
      </c>
      <c r="J98" s="206" t="e">
        <f t="shared" si="114"/>
        <v>#DIV/0!</v>
      </c>
      <c r="K98" s="198">
        <f>'HORA CERTA'!$O$56</f>
        <v>0</v>
      </c>
      <c r="L98" s="204" t="e">
        <f t="shared" si="109"/>
        <v>#DIV/0!</v>
      </c>
      <c r="M98" s="281">
        <f>'HORA CERTA'!$Q$56</f>
        <v>0</v>
      </c>
      <c r="N98" s="204" t="e">
        <f t="shared" si="110"/>
        <v>#DIV/0!</v>
      </c>
      <c r="O98" s="281">
        <f>'HORA CERTA'!$S$56</f>
        <v>0</v>
      </c>
      <c r="P98" s="204" t="e">
        <f t="shared" si="111"/>
        <v>#DIV/0!</v>
      </c>
      <c r="Q98" s="280">
        <f t="shared" si="115"/>
        <v>0</v>
      </c>
      <c r="R98" s="206" t="e">
        <f t="shared" si="116"/>
        <v>#DIV/0!</v>
      </c>
      <c r="S98" s="281">
        <f t="shared" si="112"/>
        <v>0</v>
      </c>
    </row>
    <row r="99" spans="1:19" x14ac:dyDescent="0.25">
      <c r="A99" s="320" t="s">
        <v>167</v>
      </c>
      <c r="B99" s="339">
        <f>'HORA CERTA'!$B$57</f>
        <v>300</v>
      </c>
      <c r="C99" s="281">
        <f>'HORA CERTA'!$G$57</f>
        <v>300</v>
      </c>
      <c r="D99" s="204">
        <f t="shared" si="106"/>
        <v>1</v>
      </c>
      <c r="E99" s="198">
        <f>'HORA CERTA'!$I$57</f>
        <v>300</v>
      </c>
      <c r="F99" s="204">
        <f t="shared" si="107"/>
        <v>1</v>
      </c>
      <c r="G99" s="198">
        <f>'HORA CERTA'!$K$57</f>
        <v>270</v>
      </c>
      <c r="H99" s="204">
        <f t="shared" si="108"/>
        <v>0.9</v>
      </c>
      <c r="I99" s="280">
        <f t="shared" si="113"/>
        <v>870</v>
      </c>
      <c r="J99" s="206">
        <f t="shared" si="114"/>
        <v>0.96666666666666667</v>
      </c>
      <c r="K99" s="198">
        <f>'HORA CERTA'!$O$57</f>
        <v>298</v>
      </c>
      <c r="L99" s="204">
        <f t="shared" si="109"/>
        <v>0.99333333333333329</v>
      </c>
      <c r="M99" s="281">
        <f>'HORA CERTA'!$Q$57</f>
        <v>239</v>
      </c>
      <c r="N99" s="204">
        <f t="shared" si="110"/>
        <v>0.79666666666666663</v>
      </c>
      <c r="O99" s="281">
        <f>'HORA CERTA'!$S$57</f>
        <v>255</v>
      </c>
      <c r="P99" s="204">
        <f t="shared" si="111"/>
        <v>0.85</v>
      </c>
      <c r="Q99" s="280">
        <f t="shared" si="115"/>
        <v>792</v>
      </c>
      <c r="R99" s="206">
        <f t="shared" si="116"/>
        <v>0.88</v>
      </c>
      <c r="S99" s="281">
        <f t="shared" si="112"/>
        <v>1662</v>
      </c>
    </row>
    <row r="100" spans="1:19" x14ac:dyDescent="0.25">
      <c r="A100" s="320" t="s">
        <v>168</v>
      </c>
      <c r="B100" s="339">
        <f>'HORA CERTA'!$B$58</f>
        <v>132</v>
      </c>
      <c r="C100" s="281">
        <f>'HORA CERTA'!$G$58</f>
        <v>200</v>
      </c>
      <c r="D100" s="204">
        <f t="shared" si="106"/>
        <v>1.5151515151515151</v>
      </c>
      <c r="E100" s="198">
        <f>'HORA CERTA'!$I$58</f>
        <v>132</v>
      </c>
      <c r="F100" s="204">
        <f t="shared" si="107"/>
        <v>1</v>
      </c>
      <c r="G100" s="198">
        <f>'HORA CERTA'!$K$58</f>
        <v>164</v>
      </c>
      <c r="H100" s="204">
        <f t="shared" si="108"/>
        <v>1.2424242424242424</v>
      </c>
      <c r="I100" s="280">
        <f t="shared" si="113"/>
        <v>496</v>
      </c>
      <c r="J100" s="206">
        <f t="shared" si="114"/>
        <v>1.2525252525252526</v>
      </c>
      <c r="K100" s="198">
        <f>'HORA CERTA'!$O$58</f>
        <v>132</v>
      </c>
      <c r="L100" s="204">
        <f t="shared" si="109"/>
        <v>1</v>
      </c>
      <c r="M100" s="281">
        <f>'HORA CERTA'!$Q$58</f>
        <v>183</v>
      </c>
      <c r="N100" s="204">
        <f t="shared" si="110"/>
        <v>1.3863636363636365</v>
      </c>
      <c r="O100" s="281">
        <f>'HORA CERTA'!$S$58</f>
        <v>168</v>
      </c>
      <c r="P100" s="204">
        <f t="shared" si="111"/>
        <v>1.2727272727272727</v>
      </c>
      <c r="Q100" s="280">
        <f t="shared" si="115"/>
        <v>483</v>
      </c>
      <c r="R100" s="206">
        <f t="shared" si="116"/>
        <v>1.2196969696969697</v>
      </c>
      <c r="S100" s="281">
        <f t="shared" si="112"/>
        <v>979</v>
      </c>
    </row>
    <row r="101" spans="1:19" ht="15.75" thickBot="1" x14ac:dyDescent="0.3">
      <c r="A101" s="320" t="s">
        <v>169</v>
      </c>
      <c r="B101" s="339">
        <f>'HORA CERTA'!$B$59</f>
        <v>176</v>
      </c>
      <c r="C101" s="281">
        <f>'HORA CERTA'!$G$59</f>
        <v>176</v>
      </c>
      <c r="D101" s="340">
        <f t="shared" si="106"/>
        <v>1</v>
      </c>
      <c r="E101" s="198">
        <f>'HORA CERTA'!$I$59</f>
        <v>152</v>
      </c>
      <c r="F101" s="340">
        <f t="shared" si="107"/>
        <v>0.86363636363636365</v>
      </c>
      <c r="G101" s="198">
        <f>'HORA CERTA'!$K$59</f>
        <v>179</v>
      </c>
      <c r="H101" s="340">
        <f t="shared" si="108"/>
        <v>1.0170454545454546</v>
      </c>
      <c r="I101" s="280">
        <f t="shared" si="113"/>
        <v>507</v>
      </c>
      <c r="J101" s="287">
        <f t="shared" si="114"/>
        <v>0.96022727272727271</v>
      </c>
      <c r="K101" s="198">
        <f>'HORA CERTA'!$O$59</f>
        <v>176</v>
      </c>
      <c r="L101" s="340">
        <f t="shared" si="109"/>
        <v>1</v>
      </c>
      <c r="M101" s="281">
        <f>'HORA CERTA'!$Q$59</f>
        <v>192</v>
      </c>
      <c r="N101" s="340">
        <f t="shared" si="110"/>
        <v>1.0909090909090908</v>
      </c>
      <c r="O101" s="281">
        <f>'HORA CERTA'!$S$59</f>
        <v>150</v>
      </c>
      <c r="P101" s="340">
        <f t="shared" si="111"/>
        <v>0.85227272727272729</v>
      </c>
      <c r="Q101" s="280">
        <f t="shared" si="115"/>
        <v>518</v>
      </c>
      <c r="R101" s="287">
        <f t="shared" si="116"/>
        <v>0.98106060606060608</v>
      </c>
      <c r="S101" s="281">
        <f t="shared" si="112"/>
        <v>1025</v>
      </c>
    </row>
    <row r="102" spans="1:19" ht="15.75" thickBot="1" x14ac:dyDescent="0.3">
      <c r="A102" s="224" t="s">
        <v>7</v>
      </c>
      <c r="B102" s="225">
        <f>SUM(B95:B101)</f>
        <v>1068</v>
      </c>
      <c r="C102" s="226">
        <f>SUM(C95:C101)</f>
        <v>1205</v>
      </c>
      <c r="D102" s="341">
        <f t="shared" si="106"/>
        <v>1.1282771535580525</v>
      </c>
      <c r="E102" s="226">
        <f>SUM(E95:E101)</f>
        <v>1057</v>
      </c>
      <c r="F102" s="341">
        <f t="shared" si="107"/>
        <v>0.98970037453183524</v>
      </c>
      <c r="G102" s="226">
        <f>SUM(G95:G101)</f>
        <v>1157</v>
      </c>
      <c r="H102" s="341">
        <f t="shared" si="108"/>
        <v>1.0833333333333333</v>
      </c>
      <c r="I102" s="228">
        <f t="shared" si="113"/>
        <v>3419</v>
      </c>
      <c r="J102" s="290">
        <f t="shared" si="114"/>
        <v>1.0671036204744071</v>
      </c>
      <c r="K102" s="226">
        <f>SUM(K95:K101)</f>
        <v>1122</v>
      </c>
      <c r="L102" s="341">
        <f t="shared" si="109"/>
        <v>1.050561797752809</v>
      </c>
      <c r="M102" s="226">
        <f t="shared" ref="M102" si="117">SUM(M95:M101)</f>
        <v>1152</v>
      </c>
      <c r="N102" s="341">
        <f t="shared" si="110"/>
        <v>1.0786516853932584</v>
      </c>
      <c r="O102" s="226">
        <f t="shared" ref="O102" si="118">SUM(O95:O101)</f>
        <v>1122</v>
      </c>
      <c r="P102" s="341">
        <f t="shared" si="111"/>
        <v>1.050561797752809</v>
      </c>
      <c r="Q102" s="228">
        <f t="shared" si="115"/>
        <v>3396</v>
      </c>
      <c r="R102" s="290">
        <f t="shared" si="116"/>
        <v>1.0599250936329587</v>
      </c>
      <c r="S102" s="226">
        <f t="shared" si="112"/>
        <v>6815</v>
      </c>
    </row>
  </sheetData>
  <sheetProtection sheet="1" objects="1" scenarios="1"/>
  <mergeCells count="30">
    <mergeCell ref="A93:S93"/>
    <mergeCell ref="A1:S1"/>
    <mergeCell ref="A2:S2"/>
    <mergeCell ref="S46:S49"/>
    <mergeCell ref="A74:S74"/>
    <mergeCell ref="A79:S79"/>
    <mergeCell ref="A52:S52"/>
    <mergeCell ref="A58:S58"/>
    <mergeCell ref="A63:S63"/>
    <mergeCell ref="M46:M49"/>
    <mergeCell ref="O46:O49"/>
    <mergeCell ref="P46:P49"/>
    <mergeCell ref="Q46:Q49"/>
    <mergeCell ref="R46:R49"/>
    <mergeCell ref="A4:S4"/>
    <mergeCell ref="A17:S17"/>
    <mergeCell ref="N46:N49"/>
    <mergeCell ref="A32:S32"/>
    <mergeCell ref="A44:S44"/>
    <mergeCell ref="B46:B49"/>
    <mergeCell ref="C46:C49"/>
    <mergeCell ref="D46:D49"/>
    <mergeCell ref="E46:E49"/>
    <mergeCell ref="F46:F49"/>
    <mergeCell ref="G46:G49"/>
    <mergeCell ref="H46:H49"/>
    <mergeCell ref="K46:K49"/>
    <mergeCell ref="L46:L49"/>
    <mergeCell ref="I46:I49"/>
    <mergeCell ref="J46:J49"/>
  </mergeCells>
  <conditionalFormatting sqref="L81:L93 D81:D93 D76:D78 L76:L78 F76:F78 F81:F93 N81:N93 R76:R78 N76:N78 P76:P78 P81:P93 L54:L57 F54:F57 D54:D57 D60:D62 L60:L62 F60:F62 L65:L73 F65:F73 D65:D73 P54:P57 R54:R57 R60:R62 R65:R73 N54:N57 P60:P62 N60:N62 P65:P73 N65:N73 D46:D51 R46:R51 F34:F43 D34:D43 L34:L43 P34:P43 R34:R43 N34:N43 L6:L17 R19:R31 R6:R17 F6:F17 N6:N17 P6:P17 D6:D17 R3:R4 D19:D31 D3:D4 P19:P31 P3:P4 N19:N31 N3:N4 F19:F31 F3:F4 L19:L31 L3:L4 P95:P1048576 N95:N1048576 F95:F1048576 D95:D1048576 L95:L1048576 R81:R93 R95:R1048576 F46:F51 L46:L51 N46:N51 P46:P51 H76:J78 H54:J57 H60:J62 H65:J73 H46:J51 H34:J43 H19:J31 H6:J17 H3:J4 H81:J93 H95:J1048576">
    <cfRule type="cellIs" dxfId="17" priority="14" operator="lessThan">
      <formula>0.84</formula>
    </cfRule>
    <cfRule type="cellIs" dxfId="16" priority="15" operator="greaterThan">
      <formula>1</formula>
    </cfRule>
    <cfRule type="cellIs" dxfId="15" priority="16" operator="between">
      <formula>0.85</formula>
      <formula>1</formula>
    </cfRule>
  </conditionalFormatting>
  <conditionalFormatting sqref="D81:D93 L81:L93 L76:L78 D76:D78 F76:F78 N81:N93 F81:F93 R76:R78 N76:N78 P76:P78 P81:P93 D54:D57 F54:F57 L54:L57 L60:L62 D60:D62 F60:F62 D65:D73 F65:F73 L65:L73 P54:P57 R54:R57 R60:R62 R65:R73 N54:N57 P60:P62 N60:N62 P65:P73 N65:N73 D46:D51 R46:R51 L34:L43 D34:D43 F34:F43 P34:P43 R34:R43 N34:N43 D6:D17 F6:F17 R19:R31 R6:R17 N6:N17 P6:P17 L6:L17 R3:R4 L19:L31 L3:L4 P19:P31 P3:P4 N19:N31 N3:N4 F19:F31 F3:F4 D19:D31 D3:D4 P95:P1048576 N95:N1048576 L95:L1048576 D95:D1048576 F95:F1048576 R81:R93 R95:R1048576 F46:F51 L46:L51 N46:N51 P46:P51 H76:J78 H54:J57 H60:J62 H65:J73 H46:J51 H34:J43 H19:J31 H6:J17 H3:J4 H81:J93 H95:J1048576">
    <cfRule type="cellIs" dxfId="14" priority="13" operator="equal">
      <formula>0</formula>
    </cfRule>
  </conditionalFormatting>
  <conditionalFormatting sqref="L95:L102 N95:N102 D95:D102 P95:P102 F95:F102 R95:R102 H95:J102">
    <cfRule type="cellIs" dxfId="13" priority="1" operator="equal">
      <formula>0</formula>
    </cfRule>
  </conditionalFormatting>
  <conditionalFormatting sqref="D95:D102 F95:F102 N95:N102 L95:L102 P95:P102 R95:R102 H95:J102">
    <cfRule type="cellIs" dxfId="12" priority="10" operator="lessThan">
      <formula>0.84</formula>
    </cfRule>
    <cfRule type="cellIs" dxfId="11" priority="11" operator="greaterThan">
      <formula>1</formula>
    </cfRule>
    <cfRule type="cellIs" dxfId="10" priority="12" operator="between">
      <formula>0.85</formula>
      <formula>1</formula>
    </cfRule>
  </conditionalFormatting>
  <conditionalFormatting sqref="L95:L102 N95:N102 D95:D102 P95:P102 F95:F102 R95:R102 H95:J102">
    <cfRule type="cellIs" dxfId="9" priority="9" operator="equal">
      <formula>0</formula>
    </cfRule>
  </conditionalFormatting>
  <conditionalFormatting sqref="D95:D102 F95:F102 N95:N102 L95:L102 P95:P102 R95:R102 H95:J102">
    <cfRule type="cellIs" dxfId="8" priority="6" operator="lessThan">
      <formula>0.84</formula>
    </cfRule>
    <cfRule type="cellIs" dxfId="7" priority="7" operator="greaterThan">
      <formula>1</formula>
    </cfRule>
    <cfRule type="cellIs" dxfId="6" priority="8" operator="between">
      <formula>0.85</formula>
      <formula>1</formula>
    </cfRule>
  </conditionalFormatting>
  <conditionalFormatting sqref="L95:L102 N95:N102 D95:D102 P95:P102 F95:F102 R95:R102 H95:J102">
    <cfRule type="cellIs" dxfId="5" priority="5" operator="equal">
      <formula>0</formula>
    </cfRule>
  </conditionalFormatting>
  <conditionalFormatting sqref="D95:D102 F95:F102 N95:N102 L95:L102 P95:P102 R95:R102 H95:J102">
    <cfRule type="cellIs" dxfId="4" priority="2" operator="lessThan">
      <formula>0.84</formula>
    </cfRule>
    <cfRule type="cellIs" dxfId="3" priority="3" operator="greaterThan">
      <formula>1</formula>
    </cfRule>
    <cfRule type="cellIs" dxfId="2" priority="4" operator="between">
      <formula>0.85</formula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Q303"/>
  <sheetViews>
    <sheetView showGridLines="0" workbookViewId="0">
      <selection sqref="A1:K1"/>
    </sheetView>
  </sheetViews>
  <sheetFormatPr defaultColWidth="8.85546875" defaultRowHeight="15" x14ac:dyDescent="0.25"/>
  <cols>
    <col min="1" max="1" width="43.28515625" style="142" customWidth="1"/>
    <col min="2" max="2" width="8.85546875" style="232"/>
    <col min="3" max="5" width="8.85546875" style="142"/>
    <col min="6" max="6" width="8.140625" style="142" bestFit="1" customWidth="1"/>
    <col min="7" max="14" width="8.85546875" style="142"/>
    <col min="15" max="17" width="8.85546875" style="232"/>
    <col min="18" max="16384" width="8.85546875" style="142"/>
  </cols>
  <sheetData>
    <row r="1" spans="1:17" ht="18" x14ac:dyDescent="0.35">
      <c r="A1" s="1447" t="s">
        <v>196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1"/>
      <c r="M1" s="141"/>
    </row>
    <row r="2" spans="1:17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1"/>
      <c r="M2" s="141"/>
    </row>
    <row r="3" spans="1:17" x14ac:dyDescent="0.25">
      <c r="A3" s="143" t="s">
        <v>201</v>
      </c>
    </row>
    <row r="4" spans="1:17" ht="15.75" x14ac:dyDescent="0.25">
      <c r="A4" s="1427" t="s">
        <v>275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</row>
    <row r="5" spans="1:17" ht="36.75" thickBot="1" x14ac:dyDescent="0.3">
      <c r="A5" s="144" t="s">
        <v>14</v>
      </c>
      <c r="B5" s="145" t="s">
        <v>173</v>
      </c>
      <c r="C5" s="346" t="s">
        <v>2</v>
      </c>
      <c r="D5" s="347" t="s">
        <v>1</v>
      </c>
      <c r="E5" s="346" t="s">
        <v>3</v>
      </c>
      <c r="F5" s="347" t="s">
        <v>1</v>
      </c>
      <c r="G5" s="346" t="s">
        <v>4</v>
      </c>
      <c r="H5" s="347" t="s">
        <v>1</v>
      </c>
      <c r="I5" s="346" t="s">
        <v>5</v>
      </c>
      <c r="J5" s="347" t="s">
        <v>1</v>
      </c>
      <c r="K5" s="348" t="s">
        <v>203</v>
      </c>
      <c r="L5" s="349" t="s">
        <v>1</v>
      </c>
      <c r="M5" s="348" t="s">
        <v>204</v>
      </c>
      <c r="N5" s="349" t="s">
        <v>1</v>
      </c>
      <c r="O5" s="380" t="s">
        <v>206</v>
      </c>
      <c r="P5" s="381" t="s">
        <v>205</v>
      </c>
      <c r="Q5" s="348" t="s">
        <v>6</v>
      </c>
    </row>
    <row r="6" spans="1:17" ht="15.75" thickTop="1" x14ac:dyDescent="0.25">
      <c r="A6" s="151" t="s">
        <v>16</v>
      </c>
      <c r="B6" s="182">
        <f>'Pque N Mundo I'!B21</f>
        <v>30</v>
      </c>
      <c r="C6" s="152">
        <f>'Pque N Mundo I'!G21</f>
        <v>30</v>
      </c>
      <c r="D6" s="153">
        <f t="shared" ref="D6:D18" si="0">C6/$B6</f>
        <v>1</v>
      </c>
      <c r="E6" s="152">
        <f>'Pque N Mundo I'!I21</f>
        <v>0</v>
      </c>
      <c r="F6" s="153">
        <f t="shared" ref="F6:F18" si="1">E6/$B6</f>
        <v>0</v>
      </c>
      <c r="G6" s="152">
        <f>'Pque N Mundo I'!K21</f>
        <v>0</v>
      </c>
      <c r="H6" s="153">
        <f t="shared" ref="H6:H18" si="2">G6/$B6</f>
        <v>0</v>
      </c>
      <c r="I6" s="152">
        <f>'Pque N Mundo I'!O21</f>
        <v>0</v>
      </c>
      <c r="J6" s="153">
        <f t="shared" ref="J6:J18" si="3">I6/$B6</f>
        <v>0</v>
      </c>
      <c r="K6" s="152">
        <f>'Pque N Mundo I'!Q21</f>
        <v>0</v>
      </c>
      <c r="L6" s="153">
        <f t="shared" ref="L6:L18" si="4">K6/$B6</f>
        <v>0</v>
      </c>
      <c r="M6" s="152">
        <f>'Pque N Mundo I'!S21</f>
        <v>0</v>
      </c>
      <c r="N6" s="153">
        <f t="shared" ref="N6:N18" si="5">M6/$B6</f>
        <v>0</v>
      </c>
      <c r="O6" s="366">
        <f t="shared" ref="O6:O18" si="6">SUM(I6,K6,M6)</f>
        <v>0</v>
      </c>
      <c r="P6" s="175">
        <f t="shared" ref="P6:P18" si="7">O6/($B6*3)</f>
        <v>0</v>
      </c>
      <c r="Q6" s="369">
        <f t="shared" ref="Q6:Q18" si="8">SUM(C6,E6,G6,I6,K6,M6)</f>
        <v>30</v>
      </c>
    </row>
    <row r="7" spans="1:17" x14ac:dyDescent="0.25">
      <c r="A7" s="154" t="s">
        <v>17</v>
      </c>
      <c r="B7" s="179">
        <f>'Pque N Mundo I'!B22</f>
        <v>5</v>
      </c>
      <c r="C7" s="155">
        <f>'Pque N Mundo I'!G22</f>
        <v>5</v>
      </c>
      <c r="D7" s="156">
        <f>C7/$B7</f>
        <v>1</v>
      </c>
      <c r="E7" s="155">
        <f>'Pque N Mundo I'!I22</f>
        <v>0</v>
      </c>
      <c r="F7" s="156">
        <f t="shared" si="1"/>
        <v>0</v>
      </c>
      <c r="G7" s="155">
        <f>'Pque N Mundo I'!K22</f>
        <v>0</v>
      </c>
      <c r="H7" s="156">
        <f t="shared" si="2"/>
        <v>0</v>
      </c>
      <c r="I7" s="155">
        <f>'Pque N Mundo I'!O22</f>
        <v>0</v>
      </c>
      <c r="J7" s="156">
        <f t="shared" si="3"/>
        <v>0</v>
      </c>
      <c r="K7" s="155">
        <f>'Pque N Mundo I'!Q22</f>
        <v>0</v>
      </c>
      <c r="L7" s="156">
        <f t="shared" si="4"/>
        <v>0</v>
      </c>
      <c r="M7" s="155">
        <f>'Pque N Mundo I'!S22</f>
        <v>0</v>
      </c>
      <c r="N7" s="156">
        <f t="shared" si="5"/>
        <v>0</v>
      </c>
      <c r="O7" s="382">
        <f t="shared" si="6"/>
        <v>0</v>
      </c>
      <c r="P7" s="177">
        <f t="shared" si="7"/>
        <v>0</v>
      </c>
      <c r="Q7" s="368">
        <f t="shared" si="8"/>
        <v>5</v>
      </c>
    </row>
    <row r="8" spans="1:17" x14ac:dyDescent="0.25">
      <c r="A8" s="154" t="s">
        <v>18</v>
      </c>
      <c r="B8" s="179">
        <f>'Pque N Mundo I'!B23</f>
        <v>5</v>
      </c>
      <c r="C8" s="155">
        <f>'Pque N Mundo I'!G23</f>
        <v>5</v>
      </c>
      <c r="D8" s="156">
        <f t="shared" si="0"/>
        <v>1</v>
      </c>
      <c r="E8" s="155">
        <f>'Pque N Mundo I'!I23</f>
        <v>0</v>
      </c>
      <c r="F8" s="156">
        <f t="shared" si="1"/>
        <v>0</v>
      </c>
      <c r="G8" s="155">
        <f>'Pque N Mundo I'!K23</f>
        <v>0</v>
      </c>
      <c r="H8" s="156">
        <f t="shared" si="2"/>
        <v>0</v>
      </c>
      <c r="I8" s="155">
        <f>'Pque N Mundo I'!O23</f>
        <v>0</v>
      </c>
      <c r="J8" s="156">
        <f t="shared" si="3"/>
        <v>0</v>
      </c>
      <c r="K8" s="155">
        <f>'Pque N Mundo I'!Q23</f>
        <v>0</v>
      </c>
      <c r="L8" s="156">
        <f t="shared" si="4"/>
        <v>0</v>
      </c>
      <c r="M8" s="155">
        <f>'Pque N Mundo I'!S23</f>
        <v>0</v>
      </c>
      <c r="N8" s="156">
        <f t="shared" si="5"/>
        <v>0</v>
      </c>
      <c r="O8" s="382">
        <f t="shared" si="6"/>
        <v>0</v>
      </c>
      <c r="P8" s="177">
        <f t="shared" si="7"/>
        <v>0</v>
      </c>
      <c r="Q8" s="368">
        <f t="shared" si="8"/>
        <v>5</v>
      </c>
    </row>
    <row r="9" spans="1:17" x14ac:dyDescent="0.25">
      <c r="A9" s="154" t="s">
        <v>33</v>
      </c>
      <c r="B9" s="238">
        <f>'Pque N Mundo I'!B24</f>
        <v>9</v>
      </c>
      <c r="C9" s="155">
        <f>'Pque N Mundo I'!G24</f>
        <v>7</v>
      </c>
      <c r="D9" s="156">
        <f t="shared" si="0"/>
        <v>0.77777777777777779</v>
      </c>
      <c r="E9" s="155">
        <f>'Pque N Mundo I'!I24</f>
        <v>0</v>
      </c>
      <c r="F9" s="156">
        <f t="shared" si="1"/>
        <v>0</v>
      </c>
      <c r="G9" s="155">
        <f>'Pque N Mundo I'!K24</f>
        <v>0</v>
      </c>
      <c r="H9" s="156">
        <f t="shared" si="2"/>
        <v>0</v>
      </c>
      <c r="I9" s="155">
        <f>'Pque N Mundo I'!O24</f>
        <v>0</v>
      </c>
      <c r="J9" s="156">
        <f t="shared" si="3"/>
        <v>0</v>
      </c>
      <c r="K9" s="155">
        <f>'Pque N Mundo I'!Q24</f>
        <v>0</v>
      </c>
      <c r="L9" s="156">
        <f t="shared" si="4"/>
        <v>0</v>
      </c>
      <c r="M9" s="155">
        <f>'Pque N Mundo I'!S24</f>
        <v>0</v>
      </c>
      <c r="N9" s="156">
        <f t="shared" si="5"/>
        <v>0</v>
      </c>
      <c r="O9" s="382">
        <f t="shared" si="6"/>
        <v>0</v>
      </c>
      <c r="P9" s="177">
        <f t="shared" si="7"/>
        <v>0</v>
      </c>
      <c r="Q9" s="368">
        <f t="shared" si="8"/>
        <v>7</v>
      </c>
    </row>
    <row r="10" spans="1:17" x14ac:dyDescent="0.25">
      <c r="A10" s="154" t="s">
        <v>20</v>
      </c>
      <c r="B10" s="179">
        <f>'Pque N Mundo I'!B26</f>
        <v>2</v>
      </c>
      <c r="C10" s="155">
        <f>'Pque N Mundo I'!G26</f>
        <v>1.5</v>
      </c>
      <c r="D10" s="156">
        <f t="shared" si="0"/>
        <v>0.75</v>
      </c>
      <c r="E10" s="155">
        <f>'Pque N Mundo I'!I26</f>
        <v>0</v>
      </c>
      <c r="F10" s="156">
        <f t="shared" si="1"/>
        <v>0</v>
      </c>
      <c r="G10" s="155">
        <f>'Pque N Mundo I'!K26</f>
        <v>0</v>
      </c>
      <c r="H10" s="156">
        <f t="shared" si="2"/>
        <v>0</v>
      </c>
      <c r="I10" s="155">
        <f>'Pque N Mundo I'!O26</f>
        <v>0</v>
      </c>
      <c r="J10" s="156">
        <f t="shared" si="3"/>
        <v>0</v>
      </c>
      <c r="K10" s="155">
        <f>'Pque N Mundo I'!Q26</f>
        <v>0</v>
      </c>
      <c r="L10" s="156">
        <f t="shared" si="4"/>
        <v>0</v>
      </c>
      <c r="M10" s="155">
        <f>'Pque N Mundo I'!S26</f>
        <v>0</v>
      </c>
      <c r="N10" s="156">
        <f t="shared" si="5"/>
        <v>0</v>
      </c>
      <c r="O10" s="382">
        <f t="shared" si="6"/>
        <v>0</v>
      </c>
      <c r="P10" s="177">
        <f t="shared" si="7"/>
        <v>0</v>
      </c>
      <c r="Q10" s="368">
        <f t="shared" si="8"/>
        <v>1.5</v>
      </c>
    </row>
    <row r="11" spans="1:17" x14ac:dyDescent="0.25">
      <c r="A11" s="154" t="s">
        <v>43</v>
      </c>
      <c r="B11" s="179">
        <f>'Pque N Mundo I'!B27</f>
        <v>2</v>
      </c>
      <c r="C11" s="155">
        <f>'Pque N Mundo I'!G27</f>
        <v>2</v>
      </c>
      <c r="D11" s="156">
        <f t="shared" si="0"/>
        <v>1</v>
      </c>
      <c r="E11" s="155">
        <f>'Pque N Mundo I'!I27</f>
        <v>0</v>
      </c>
      <c r="F11" s="156">
        <f t="shared" si="1"/>
        <v>0</v>
      </c>
      <c r="G11" s="155">
        <f>'Pque N Mundo I'!K27</f>
        <v>0</v>
      </c>
      <c r="H11" s="156">
        <f t="shared" si="2"/>
        <v>0</v>
      </c>
      <c r="I11" s="155">
        <f>'Pque N Mundo I'!O27</f>
        <v>0</v>
      </c>
      <c r="J11" s="156">
        <f t="shared" si="3"/>
        <v>0</v>
      </c>
      <c r="K11" s="155">
        <f>'Pque N Mundo I'!Q27</f>
        <v>0</v>
      </c>
      <c r="L11" s="156">
        <f t="shared" si="4"/>
        <v>0</v>
      </c>
      <c r="M11" s="155">
        <f>'Pque N Mundo I'!S27</f>
        <v>0</v>
      </c>
      <c r="N11" s="156">
        <f t="shared" si="5"/>
        <v>0</v>
      </c>
      <c r="O11" s="382">
        <f t="shared" si="6"/>
        <v>0</v>
      </c>
      <c r="P11" s="177">
        <f t="shared" si="7"/>
        <v>0</v>
      </c>
      <c r="Q11" s="368">
        <f t="shared" si="8"/>
        <v>2</v>
      </c>
    </row>
    <row r="12" spans="1:17" x14ac:dyDescent="0.25">
      <c r="A12" s="154" t="s">
        <v>22</v>
      </c>
      <c r="B12" s="179">
        <f>'Pque N Mundo I'!B28</f>
        <v>2</v>
      </c>
      <c r="C12" s="155">
        <f>'Pque N Mundo I'!G28</f>
        <v>2</v>
      </c>
      <c r="D12" s="156">
        <f>C12/$B12</f>
        <v>1</v>
      </c>
      <c r="E12" s="155">
        <f>'Pque N Mundo I'!I28</f>
        <v>0</v>
      </c>
      <c r="F12" s="156">
        <f t="shared" si="1"/>
        <v>0</v>
      </c>
      <c r="G12" s="155">
        <f>'Pque N Mundo I'!K28</f>
        <v>0</v>
      </c>
      <c r="H12" s="156">
        <f t="shared" si="2"/>
        <v>0</v>
      </c>
      <c r="I12" s="155">
        <f>'Pque N Mundo I'!O28</f>
        <v>0</v>
      </c>
      <c r="J12" s="156">
        <f t="shared" si="3"/>
        <v>0</v>
      </c>
      <c r="K12" s="155">
        <f>'Pque N Mundo I'!Q28</f>
        <v>0</v>
      </c>
      <c r="L12" s="156">
        <f t="shared" si="4"/>
        <v>0</v>
      </c>
      <c r="M12" s="155">
        <f>'Pque N Mundo I'!S28</f>
        <v>0</v>
      </c>
      <c r="N12" s="156">
        <f t="shared" si="5"/>
        <v>0</v>
      </c>
      <c r="O12" s="382">
        <f t="shared" si="6"/>
        <v>0</v>
      </c>
      <c r="P12" s="177">
        <f t="shared" si="7"/>
        <v>0</v>
      </c>
      <c r="Q12" s="368">
        <f t="shared" si="8"/>
        <v>2</v>
      </c>
    </row>
    <row r="13" spans="1:17" x14ac:dyDescent="0.25">
      <c r="A13" s="154" t="s">
        <v>23</v>
      </c>
      <c r="B13" s="179">
        <f>'Pque N Mundo I'!B29</f>
        <v>2</v>
      </c>
      <c r="C13" s="159">
        <f>'Pque N Mundo I'!G29</f>
        <v>2</v>
      </c>
      <c r="D13" s="156">
        <f t="shared" si="0"/>
        <v>1</v>
      </c>
      <c r="E13" s="159">
        <f>'Pque N Mundo I'!I29</f>
        <v>0</v>
      </c>
      <c r="F13" s="156">
        <f t="shared" si="1"/>
        <v>0</v>
      </c>
      <c r="G13" s="159">
        <f>'Pque N Mundo I'!K29</f>
        <v>0</v>
      </c>
      <c r="H13" s="156">
        <f t="shared" si="2"/>
        <v>0</v>
      </c>
      <c r="I13" s="155">
        <f>'Pque N Mundo I'!O29</f>
        <v>0</v>
      </c>
      <c r="J13" s="156">
        <f t="shared" si="3"/>
        <v>0</v>
      </c>
      <c r="K13" s="155">
        <f>'Pque N Mundo I'!Q29</f>
        <v>0</v>
      </c>
      <c r="L13" s="156">
        <f t="shared" si="4"/>
        <v>0</v>
      </c>
      <c r="M13" s="155">
        <f>'Pque N Mundo I'!S29</f>
        <v>0</v>
      </c>
      <c r="N13" s="156">
        <f t="shared" si="5"/>
        <v>0</v>
      </c>
      <c r="O13" s="382">
        <f t="shared" si="6"/>
        <v>0</v>
      </c>
      <c r="P13" s="177">
        <f t="shared" si="7"/>
        <v>0</v>
      </c>
      <c r="Q13" s="368">
        <f t="shared" si="8"/>
        <v>2</v>
      </c>
    </row>
    <row r="14" spans="1:17" x14ac:dyDescent="0.25">
      <c r="A14" s="154" t="s">
        <v>24</v>
      </c>
      <c r="B14" s="179">
        <f>'Pque N Mundo I'!B30</f>
        <v>2</v>
      </c>
      <c r="C14" s="155">
        <f>'Pque N Mundo I'!G30</f>
        <v>0</v>
      </c>
      <c r="D14" s="156">
        <f t="shared" si="0"/>
        <v>0</v>
      </c>
      <c r="E14" s="155">
        <f>'Pque N Mundo I'!I30</f>
        <v>0</v>
      </c>
      <c r="F14" s="156">
        <f t="shared" si="1"/>
        <v>0</v>
      </c>
      <c r="G14" s="155">
        <f>'Pque N Mundo I'!K30</f>
        <v>0</v>
      </c>
      <c r="H14" s="156">
        <f t="shared" si="2"/>
        <v>0</v>
      </c>
      <c r="I14" s="155">
        <f>'Pque N Mundo I'!O30</f>
        <v>0</v>
      </c>
      <c r="J14" s="156">
        <f t="shared" si="3"/>
        <v>0</v>
      </c>
      <c r="K14" s="155">
        <f>'Pque N Mundo I'!Q30</f>
        <v>0</v>
      </c>
      <c r="L14" s="156">
        <f t="shared" si="4"/>
        <v>0</v>
      </c>
      <c r="M14" s="155">
        <f>'Pque N Mundo I'!S30</f>
        <v>0</v>
      </c>
      <c r="N14" s="156">
        <f t="shared" si="5"/>
        <v>0</v>
      </c>
      <c r="O14" s="382">
        <f t="shared" si="6"/>
        <v>0</v>
      </c>
      <c r="P14" s="177">
        <f t="shared" si="7"/>
        <v>0</v>
      </c>
      <c r="Q14" s="368">
        <f t="shared" si="8"/>
        <v>0</v>
      </c>
    </row>
    <row r="15" spans="1:17" x14ac:dyDescent="0.25">
      <c r="A15" s="154" t="s">
        <v>25</v>
      </c>
      <c r="B15" s="179">
        <f>'Pque N Mundo I'!B31</f>
        <v>4</v>
      </c>
      <c r="C15" s="155">
        <f>'Pque N Mundo I'!G31</f>
        <v>4</v>
      </c>
      <c r="D15" s="156">
        <f t="shared" si="0"/>
        <v>1</v>
      </c>
      <c r="E15" s="155">
        <f>'Pque N Mundo I'!I31</f>
        <v>0</v>
      </c>
      <c r="F15" s="156">
        <f t="shared" si="1"/>
        <v>0</v>
      </c>
      <c r="G15" s="155">
        <f>'Pque N Mundo I'!K31</f>
        <v>0</v>
      </c>
      <c r="H15" s="156">
        <f t="shared" si="2"/>
        <v>0</v>
      </c>
      <c r="I15" s="155">
        <f>'Pque N Mundo I'!O31</f>
        <v>0</v>
      </c>
      <c r="J15" s="156">
        <f t="shared" si="3"/>
        <v>0</v>
      </c>
      <c r="K15" s="155">
        <f>'Pque N Mundo I'!Q31</f>
        <v>0</v>
      </c>
      <c r="L15" s="156">
        <f t="shared" si="4"/>
        <v>0</v>
      </c>
      <c r="M15" s="155">
        <f>'Pque N Mundo I'!S31</f>
        <v>0</v>
      </c>
      <c r="N15" s="156">
        <f t="shared" si="5"/>
        <v>0</v>
      </c>
      <c r="O15" s="382">
        <f t="shared" si="6"/>
        <v>0</v>
      </c>
      <c r="P15" s="177">
        <f t="shared" si="7"/>
        <v>0</v>
      </c>
      <c r="Q15" s="368">
        <f t="shared" si="8"/>
        <v>4</v>
      </c>
    </row>
    <row r="16" spans="1:17" x14ac:dyDescent="0.25">
      <c r="A16" s="154" t="s">
        <v>26</v>
      </c>
      <c r="B16" s="179">
        <f>'Pque N Mundo I'!B32</f>
        <v>1</v>
      </c>
      <c r="C16" s="155">
        <f>'Pque N Mundo I'!G32</f>
        <v>1</v>
      </c>
      <c r="D16" s="156">
        <f t="shared" si="0"/>
        <v>1</v>
      </c>
      <c r="E16" s="155">
        <f>'Pque N Mundo I'!I32</f>
        <v>0</v>
      </c>
      <c r="F16" s="156">
        <f t="shared" si="1"/>
        <v>0</v>
      </c>
      <c r="G16" s="155">
        <f>'Pque N Mundo I'!K32</f>
        <v>0</v>
      </c>
      <c r="H16" s="156">
        <f t="shared" si="2"/>
        <v>0</v>
      </c>
      <c r="I16" s="155">
        <f>'Pque N Mundo I'!O32</f>
        <v>0</v>
      </c>
      <c r="J16" s="156">
        <f t="shared" si="3"/>
        <v>0</v>
      </c>
      <c r="K16" s="155">
        <f>'Pque N Mundo I'!Q32</f>
        <v>0</v>
      </c>
      <c r="L16" s="156">
        <f t="shared" si="4"/>
        <v>0</v>
      </c>
      <c r="M16" s="155">
        <f>'Pque N Mundo I'!S32</f>
        <v>0</v>
      </c>
      <c r="N16" s="156">
        <f t="shared" si="5"/>
        <v>0</v>
      </c>
      <c r="O16" s="382">
        <f t="shared" si="6"/>
        <v>0</v>
      </c>
      <c r="P16" s="177">
        <f t="shared" si="7"/>
        <v>0</v>
      </c>
      <c r="Q16" s="368">
        <f t="shared" si="8"/>
        <v>1</v>
      </c>
    </row>
    <row r="17" spans="1:17" ht="15.75" thickBot="1" x14ac:dyDescent="0.3">
      <c r="A17" s="160" t="s">
        <v>34</v>
      </c>
      <c r="B17" s="185">
        <f>'Pque N Mundo I'!B33</f>
        <v>2</v>
      </c>
      <c r="C17" s="161">
        <f>'Pque N Mundo I'!G33</f>
        <v>2</v>
      </c>
      <c r="D17" s="162">
        <f t="shared" si="0"/>
        <v>1</v>
      </c>
      <c r="E17" s="161">
        <f>'Pque N Mundo I'!I33</f>
        <v>0</v>
      </c>
      <c r="F17" s="162">
        <f t="shared" si="1"/>
        <v>0</v>
      </c>
      <c r="G17" s="161">
        <f>'Pque N Mundo I'!K33</f>
        <v>0</v>
      </c>
      <c r="H17" s="162">
        <f t="shared" si="2"/>
        <v>0</v>
      </c>
      <c r="I17" s="161">
        <f>'Pque N Mundo I'!O33</f>
        <v>0</v>
      </c>
      <c r="J17" s="162">
        <f t="shared" si="3"/>
        <v>0</v>
      </c>
      <c r="K17" s="161">
        <f>'Pque N Mundo I'!Q33</f>
        <v>0</v>
      </c>
      <c r="L17" s="162">
        <f t="shared" si="4"/>
        <v>0</v>
      </c>
      <c r="M17" s="161">
        <f>'Pque N Mundo I'!S33</f>
        <v>0</v>
      </c>
      <c r="N17" s="162">
        <f t="shared" si="5"/>
        <v>0</v>
      </c>
      <c r="O17" s="383">
        <f t="shared" si="6"/>
        <v>0</v>
      </c>
      <c r="P17" s="187">
        <f t="shared" si="7"/>
        <v>0</v>
      </c>
      <c r="Q17" s="370">
        <f t="shared" si="8"/>
        <v>2</v>
      </c>
    </row>
    <row r="18" spans="1:17" ht="15.75" thickBot="1" x14ac:dyDescent="0.3">
      <c r="A18" s="164" t="s">
        <v>7</v>
      </c>
      <c r="B18" s="165">
        <f>SUM(B6:B17)</f>
        <v>66</v>
      </c>
      <c r="C18" s="166">
        <f>SUM(C6:C17)</f>
        <v>61.5</v>
      </c>
      <c r="D18" s="299">
        <f t="shared" si="0"/>
        <v>0.93181818181818177</v>
      </c>
      <c r="E18" s="166">
        <f>SUM(E6:E17)</f>
        <v>0</v>
      </c>
      <c r="F18" s="299">
        <f t="shared" si="1"/>
        <v>0</v>
      </c>
      <c r="G18" s="166">
        <f>SUM(G6:G17)</f>
        <v>0</v>
      </c>
      <c r="H18" s="299">
        <f t="shared" si="2"/>
        <v>0</v>
      </c>
      <c r="I18" s="166">
        <f>SUM(I6:I17)</f>
        <v>0</v>
      </c>
      <c r="J18" s="299">
        <f t="shared" si="3"/>
        <v>0</v>
      </c>
      <c r="K18" s="166">
        <f t="shared" ref="K18" si="9">SUM(K6:K17)</f>
        <v>0</v>
      </c>
      <c r="L18" s="299">
        <f t="shared" si="4"/>
        <v>0</v>
      </c>
      <c r="M18" s="166">
        <f t="shared" ref="M18" si="10">SUM(M6:M17)</f>
        <v>0</v>
      </c>
      <c r="N18" s="299">
        <f t="shared" si="5"/>
        <v>0</v>
      </c>
      <c r="O18" s="106">
        <f t="shared" si="6"/>
        <v>0</v>
      </c>
      <c r="P18" s="332">
        <f t="shared" si="7"/>
        <v>0</v>
      </c>
      <c r="Q18" s="166">
        <f t="shared" si="8"/>
        <v>61.5</v>
      </c>
    </row>
    <row r="20" spans="1:17" ht="15.75" x14ac:dyDescent="0.25">
      <c r="A20" s="1427" t="s">
        <v>47</v>
      </c>
      <c r="B20" s="1428"/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</row>
    <row r="21" spans="1:17" ht="36.75" thickBot="1" x14ac:dyDescent="0.3">
      <c r="A21" s="144" t="s">
        <v>14</v>
      </c>
      <c r="B21" s="145" t="s">
        <v>173</v>
      </c>
      <c r="C21" s="346" t="s">
        <v>2</v>
      </c>
      <c r="D21" s="347" t="s">
        <v>1</v>
      </c>
      <c r="E21" s="346" t="s">
        <v>3</v>
      </c>
      <c r="F21" s="347" t="s">
        <v>1</v>
      </c>
      <c r="G21" s="346" t="s">
        <v>4</v>
      </c>
      <c r="H21" s="347" t="s">
        <v>1</v>
      </c>
      <c r="I21" s="346" t="s">
        <v>5</v>
      </c>
      <c r="J21" s="347" t="s">
        <v>1</v>
      </c>
      <c r="K21" s="348" t="s">
        <v>203</v>
      </c>
      <c r="L21" s="349" t="s">
        <v>1</v>
      </c>
      <c r="M21" s="348" t="s">
        <v>204</v>
      </c>
      <c r="N21" s="349" t="s">
        <v>1</v>
      </c>
      <c r="O21" s="380" t="s">
        <v>206</v>
      </c>
      <c r="P21" s="381" t="s">
        <v>205</v>
      </c>
      <c r="Q21" s="348" t="s">
        <v>6</v>
      </c>
    </row>
    <row r="22" spans="1:17" ht="15.75" thickTop="1" x14ac:dyDescent="0.25">
      <c r="A22" s="167" t="s">
        <v>16</v>
      </c>
      <c r="B22" s="373">
        <f>'Pque N Mundo II'!B22</f>
        <v>24</v>
      </c>
      <c r="C22" s="168">
        <f>'Pque N Mundo II'!G22</f>
        <v>25</v>
      </c>
      <c r="D22" s="169">
        <f t="shared" ref="D22:D34" si="11">C22/$B22</f>
        <v>1.0416666666666667</v>
      </c>
      <c r="E22" s="168">
        <f>'Pque N Mundo II'!I22</f>
        <v>0</v>
      </c>
      <c r="F22" s="169">
        <f t="shared" ref="F22:F34" si="12">E22/$B22</f>
        <v>0</v>
      </c>
      <c r="G22" s="168">
        <f>'Pque N Mundo II'!K22</f>
        <v>0</v>
      </c>
      <c r="H22" s="169">
        <f t="shared" ref="H22:H34" si="13">G22/$B22</f>
        <v>0</v>
      </c>
      <c r="I22" s="168">
        <f>'Pque N Mundo II'!O22</f>
        <v>0</v>
      </c>
      <c r="J22" s="169">
        <f t="shared" ref="J22:J34" si="14">I22/$B22</f>
        <v>0</v>
      </c>
      <c r="K22" s="168">
        <f>'Pque N Mundo II'!Q22</f>
        <v>0</v>
      </c>
      <c r="L22" s="169">
        <f t="shared" ref="L22:L34" si="15">K22/$B22</f>
        <v>0</v>
      </c>
      <c r="M22" s="168">
        <f>'Pque N Mundo II'!S22</f>
        <v>0</v>
      </c>
      <c r="N22" s="169">
        <f t="shared" ref="N22:N34" si="16">M22/$B22</f>
        <v>0</v>
      </c>
      <c r="O22" s="384">
        <f t="shared" ref="O22:O34" si="17">SUM(I22,K22,M22)</f>
        <v>0</v>
      </c>
      <c r="P22" s="372">
        <f t="shared" ref="P22:P34" si="18">O22/($B22*3)</f>
        <v>0</v>
      </c>
      <c r="Q22" s="394">
        <f t="shared" ref="Q22:Q34" si="19">SUM(C22,E22,G22,I22,K22,M22)</f>
        <v>25</v>
      </c>
    </row>
    <row r="23" spans="1:17" x14ac:dyDescent="0.25">
      <c r="A23" s="154" t="s">
        <v>17</v>
      </c>
      <c r="B23" s="179">
        <f>'Pque N Mundo II'!B23</f>
        <v>4</v>
      </c>
      <c r="C23" s="155">
        <f>'Pque N Mundo II'!G23</f>
        <v>4</v>
      </c>
      <c r="D23" s="156">
        <f t="shared" si="11"/>
        <v>1</v>
      </c>
      <c r="E23" s="155">
        <f>'Pque N Mundo II'!I23</f>
        <v>0</v>
      </c>
      <c r="F23" s="156">
        <f t="shared" si="12"/>
        <v>0</v>
      </c>
      <c r="G23" s="155">
        <f>'Pque N Mundo II'!K23</f>
        <v>0</v>
      </c>
      <c r="H23" s="156">
        <f t="shared" si="13"/>
        <v>0</v>
      </c>
      <c r="I23" s="155">
        <f>'Pque N Mundo II'!O23</f>
        <v>0</v>
      </c>
      <c r="J23" s="156">
        <f t="shared" si="14"/>
        <v>0</v>
      </c>
      <c r="K23" s="155">
        <f>'Pque N Mundo II'!Q23</f>
        <v>0</v>
      </c>
      <c r="L23" s="156">
        <f t="shared" si="15"/>
        <v>0</v>
      </c>
      <c r="M23" s="155">
        <f>'Pque N Mundo II'!S23</f>
        <v>0</v>
      </c>
      <c r="N23" s="156">
        <f t="shared" si="16"/>
        <v>0</v>
      </c>
      <c r="O23" s="382">
        <f t="shared" si="17"/>
        <v>0</v>
      </c>
      <c r="P23" s="177">
        <f t="shared" si="18"/>
        <v>0</v>
      </c>
      <c r="Q23" s="368">
        <f t="shared" si="19"/>
        <v>4</v>
      </c>
    </row>
    <row r="24" spans="1:17" x14ac:dyDescent="0.25">
      <c r="A24" s="154" t="s">
        <v>18</v>
      </c>
      <c r="B24" s="179">
        <f>'Pque N Mundo II'!B24</f>
        <v>4</v>
      </c>
      <c r="C24" s="155">
        <f>'Pque N Mundo II'!G24</f>
        <v>4</v>
      </c>
      <c r="D24" s="156">
        <f t="shared" si="11"/>
        <v>1</v>
      </c>
      <c r="E24" s="155">
        <f>'Pque N Mundo II'!I24</f>
        <v>0</v>
      </c>
      <c r="F24" s="156">
        <f t="shared" si="12"/>
        <v>0</v>
      </c>
      <c r="G24" s="155">
        <f>'Pque N Mundo II'!K24</f>
        <v>0</v>
      </c>
      <c r="H24" s="156">
        <f t="shared" si="13"/>
        <v>0</v>
      </c>
      <c r="I24" s="155">
        <f>'Pque N Mundo II'!O24</f>
        <v>0</v>
      </c>
      <c r="J24" s="156">
        <f t="shared" si="14"/>
        <v>0</v>
      </c>
      <c r="K24" s="155">
        <f>'Pque N Mundo II'!Q24</f>
        <v>0</v>
      </c>
      <c r="L24" s="156">
        <f t="shared" si="15"/>
        <v>0</v>
      </c>
      <c r="M24" s="155">
        <f>'Pque N Mundo II'!S24</f>
        <v>0</v>
      </c>
      <c r="N24" s="156">
        <f t="shared" si="16"/>
        <v>0</v>
      </c>
      <c r="O24" s="382">
        <f t="shared" si="17"/>
        <v>0</v>
      </c>
      <c r="P24" s="177">
        <f t="shared" si="18"/>
        <v>0</v>
      </c>
      <c r="Q24" s="368">
        <f t="shared" si="19"/>
        <v>4</v>
      </c>
    </row>
    <row r="25" spans="1:17" x14ac:dyDescent="0.25">
      <c r="A25" s="154" t="s">
        <v>32</v>
      </c>
      <c r="B25" s="179">
        <f>'Pque N Mundo II'!B25</f>
        <v>2</v>
      </c>
      <c r="C25" s="155">
        <f>'Pque N Mundo II'!G25</f>
        <v>2</v>
      </c>
      <c r="D25" s="156">
        <f t="shared" si="11"/>
        <v>1</v>
      </c>
      <c r="E25" s="155">
        <f>'Pque N Mundo II'!I25</f>
        <v>0</v>
      </c>
      <c r="F25" s="156">
        <f t="shared" si="12"/>
        <v>0</v>
      </c>
      <c r="G25" s="155">
        <f>'Pque N Mundo II'!K25</f>
        <v>0</v>
      </c>
      <c r="H25" s="156">
        <f t="shared" si="13"/>
        <v>0</v>
      </c>
      <c r="I25" s="155">
        <f>'Pque N Mundo II'!O25</f>
        <v>0</v>
      </c>
      <c r="J25" s="156">
        <f t="shared" si="14"/>
        <v>0</v>
      </c>
      <c r="K25" s="155">
        <f>'Pque N Mundo II'!Q25</f>
        <v>0</v>
      </c>
      <c r="L25" s="156">
        <f t="shared" si="15"/>
        <v>0</v>
      </c>
      <c r="M25" s="155">
        <f>'Pque N Mundo II'!S25</f>
        <v>0</v>
      </c>
      <c r="N25" s="156">
        <f t="shared" si="16"/>
        <v>0</v>
      </c>
      <c r="O25" s="382">
        <f t="shared" si="17"/>
        <v>0</v>
      </c>
      <c r="P25" s="177">
        <f t="shared" si="18"/>
        <v>0</v>
      </c>
      <c r="Q25" s="368">
        <f t="shared" si="19"/>
        <v>2</v>
      </c>
    </row>
    <row r="26" spans="1:17" x14ac:dyDescent="0.25">
      <c r="A26" s="154" t="s">
        <v>33</v>
      </c>
      <c r="B26" s="179">
        <f>'Pque N Mundo II'!B26</f>
        <v>2</v>
      </c>
      <c r="C26" s="155">
        <f>'Pque N Mundo II'!G26</f>
        <v>3</v>
      </c>
      <c r="D26" s="156">
        <f t="shared" si="11"/>
        <v>1.5</v>
      </c>
      <c r="E26" s="155">
        <f>'Pque N Mundo II'!I26</f>
        <v>0</v>
      </c>
      <c r="F26" s="156">
        <f t="shared" si="12"/>
        <v>0</v>
      </c>
      <c r="G26" s="155">
        <f>'Pque N Mundo II'!K26</f>
        <v>0</v>
      </c>
      <c r="H26" s="156">
        <f t="shared" si="13"/>
        <v>0</v>
      </c>
      <c r="I26" s="155">
        <f>'Pque N Mundo II'!O26</f>
        <v>0</v>
      </c>
      <c r="J26" s="156">
        <f t="shared" si="14"/>
        <v>0</v>
      </c>
      <c r="K26" s="155">
        <f>'Pque N Mundo II'!Q26</f>
        <v>0</v>
      </c>
      <c r="L26" s="156">
        <f t="shared" si="15"/>
        <v>0</v>
      </c>
      <c r="M26" s="155">
        <f>'Pque N Mundo II'!S26</f>
        <v>0</v>
      </c>
      <c r="N26" s="156">
        <f t="shared" si="16"/>
        <v>0</v>
      </c>
      <c r="O26" s="382">
        <f t="shared" si="17"/>
        <v>0</v>
      </c>
      <c r="P26" s="177">
        <f t="shared" si="18"/>
        <v>0</v>
      </c>
      <c r="Q26" s="368">
        <f t="shared" si="19"/>
        <v>3</v>
      </c>
    </row>
    <row r="27" spans="1:17" x14ac:dyDescent="0.25">
      <c r="A27" s="154" t="s">
        <v>20</v>
      </c>
      <c r="B27" s="179">
        <f>'Pque N Mundo II'!B27</f>
        <v>2</v>
      </c>
      <c r="C27" s="155">
        <f>'Pque N Mundo II'!G27</f>
        <v>2</v>
      </c>
      <c r="D27" s="156">
        <f t="shared" si="11"/>
        <v>1</v>
      </c>
      <c r="E27" s="155">
        <f>'Pque N Mundo II'!I27</f>
        <v>0</v>
      </c>
      <c r="F27" s="156">
        <f t="shared" si="12"/>
        <v>0</v>
      </c>
      <c r="G27" s="155">
        <f>'Pque N Mundo II'!K27</f>
        <v>0</v>
      </c>
      <c r="H27" s="156">
        <f t="shared" si="13"/>
        <v>0</v>
      </c>
      <c r="I27" s="155">
        <f>'Pque N Mundo II'!O27</f>
        <v>0</v>
      </c>
      <c r="J27" s="156">
        <f t="shared" si="14"/>
        <v>0</v>
      </c>
      <c r="K27" s="155">
        <f>'Pque N Mundo II'!Q27</f>
        <v>0</v>
      </c>
      <c r="L27" s="156">
        <f t="shared" si="15"/>
        <v>0</v>
      </c>
      <c r="M27" s="155">
        <f>'Pque N Mundo II'!S27</f>
        <v>0</v>
      </c>
      <c r="N27" s="156">
        <f t="shared" si="16"/>
        <v>0</v>
      </c>
      <c r="O27" s="382">
        <f t="shared" si="17"/>
        <v>0</v>
      </c>
      <c r="P27" s="177">
        <f t="shared" si="18"/>
        <v>0</v>
      </c>
      <c r="Q27" s="368">
        <f t="shared" si="19"/>
        <v>2</v>
      </c>
    </row>
    <row r="28" spans="1:17" x14ac:dyDescent="0.25">
      <c r="A28" s="154" t="s">
        <v>43</v>
      </c>
      <c r="B28" s="179">
        <f>'Pque N Mundo II'!B28</f>
        <v>2</v>
      </c>
      <c r="C28" s="155">
        <f>'Pque N Mundo II'!G28</f>
        <v>1.9</v>
      </c>
      <c r="D28" s="156">
        <f t="shared" si="11"/>
        <v>0.95</v>
      </c>
      <c r="E28" s="155">
        <f>'Pque N Mundo II'!I28</f>
        <v>0</v>
      </c>
      <c r="F28" s="156">
        <f t="shared" si="12"/>
        <v>0</v>
      </c>
      <c r="G28" s="155">
        <f>'Pque N Mundo II'!K28</f>
        <v>0</v>
      </c>
      <c r="H28" s="156">
        <f t="shared" si="13"/>
        <v>0</v>
      </c>
      <c r="I28" s="155">
        <f>'Pque N Mundo II'!O28</f>
        <v>0</v>
      </c>
      <c r="J28" s="156">
        <f t="shared" si="14"/>
        <v>0</v>
      </c>
      <c r="K28" s="155">
        <f>'Pque N Mundo II'!Q28</f>
        <v>0</v>
      </c>
      <c r="L28" s="156">
        <f t="shared" si="15"/>
        <v>0</v>
      </c>
      <c r="M28" s="155">
        <f>'Pque N Mundo II'!S28</f>
        <v>0</v>
      </c>
      <c r="N28" s="156">
        <f t="shared" si="16"/>
        <v>0</v>
      </c>
      <c r="O28" s="382">
        <f t="shared" si="17"/>
        <v>0</v>
      </c>
      <c r="P28" s="177">
        <f t="shared" si="18"/>
        <v>0</v>
      </c>
      <c r="Q28" s="368">
        <f t="shared" si="19"/>
        <v>1.9</v>
      </c>
    </row>
    <row r="29" spans="1:17" x14ac:dyDescent="0.25">
      <c r="A29" s="154" t="s">
        <v>23</v>
      </c>
      <c r="B29" s="179">
        <f>'Pque N Mundo II'!B29</f>
        <v>2</v>
      </c>
      <c r="C29" s="155">
        <f>'Pque N Mundo II'!G29</f>
        <v>2</v>
      </c>
      <c r="D29" s="156">
        <f t="shared" si="11"/>
        <v>1</v>
      </c>
      <c r="E29" s="155">
        <f>'Pque N Mundo II'!I29</f>
        <v>0</v>
      </c>
      <c r="F29" s="156">
        <f t="shared" si="12"/>
        <v>0</v>
      </c>
      <c r="G29" s="155">
        <f>'Pque N Mundo II'!K29</f>
        <v>0</v>
      </c>
      <c r="H29" s="156">
        <f t="shared" si="13"/>
        <v>0</v>
      </c>
      <c r="I29" s="155">
        <f>'Pque N Mundo II'!O29</f>
        <v>0</v>
      </c>
      <c r="J29" s="156">
        <f t="shared" si="14"/>
        <v>0</v>
      </c>
      <c r="K29" s="155">
        <f>'Pque N Mundo II'!Q29</f>
        <v>0</v>
      </c>
      <c r="L29" s="156">
        <f t="shared" si="15"/>
        <v>0</v>
      </c>
      <c r="M29" s="155">
        <f>'Pque N Mundo II'!S29</f>
        <v>0</v>
      </c>
      <c r="N29" s="156">
        <f t="shared" si="16"/>
        <v>0</v>
      </c>
      <c r="O29" s="382">
        <f t="shared" si="17"/>
        <v>0</v>
      </c>
      <c r="P29" s="177">
        <f t="shared" si="18"/>
        <v>0</v>
      </c>
      <c r="Q29" s="368">
        <f t="shared" si="19"/>
        <v>2</v>
      </c>
    </row>
    <row r="30" spans="1:17" x14ac:dyDescent="0.25">
      <c r="A30" s="154" t="s">
        <v>24</v>
      </c>
      <c r="B30" s="179">
        <f>'Pque N Mundo II'!B30</f>
        <v>2</v>
      </c>
      <c r="C30" s="155">
        <f>'Pque N Mundo II'!G30</f>
        <v>2</v>
      </c>
      <c r="D30" s="156">
        <f t="shared" si="11"/>
        <v>1</v>
      </c>
      <c r="E30" s="155">
        <f>'Pque N Mundo II'!I30</f>
        <v>0</v>
      </c>
      <c r="F30" s="156">
        <f t="shared" si="12"/>
        <v>0</v>
      </c>
      <c r="G30" s="155">
        <f>'Pque N Mundo II'!K30</f>
        <v>0</v>
      </c>
      <c r="H30" s="156">
        <f t="shared" si="13"/>
        <v>0</v>
      </c>
      <c r="I30" s="155">
        <f>'Pque N Mundo II'!O30</f>
        <v>0</v>
      </c>
      <c r="J30" s="156">
        <f t="shared" si="14"/>
        <v>0</v>
      </c>
      <c r="K30" s="155">
        <f>'Pque N Mundo II'!Q30</f>
        <v>0</v>
      </c>
      <c r="L30" s="156">
        <f t="shared" si="15"/>
        <v>0</v>
      </c>
      <c r="M30" s="155">
        <f>'Pque N Mundo II'!S30</f>
        <v>0</v>
      </c>
      <c r="N30" s="156">
        <f t="shared" si="16"/>
        <v>0</v>
      </c>
      <c r="O30" s="382">
        <f t="shared" si="17"/>
        <v>0</v>
      </c>
      <c r="P30" s="177">
        <f t="shared" si="18"/>
        <v>0</v>
      </c>
      <c r="Q30" s="368">
        <f t="shared" si="19"/>
        <v>2</v>
      </c>
    </row>
    <row r="31" spans="1:17" x14ac:dyDescent="0.25">
      <c r="A31" s="154" t="s">
        <v>25</v>
      </c>
      <c r="B31" s="179">
        <f>'Pque N Mundo II'!B31</f>
        <v>3</v>
      </c>
      <c r="C31" s="155">
        <f>'Pque N Mundo II'!G31</f>
        <v>3.3330000000000002</v>
      </c>
      <c r="D31" s="156">
        <f t="shared" si="11"/>
        <v>1.111</v>
      </c>
      <c r="E31" s="155">
        <f>'Pque N Mundo II'!I31</f>
        <v>0</v>
      </c>
      <c r="F31" s="156">
        <f t="shared" si="12"/>
        <v>0</v>
      </c>
      <c r="G31" s="155">
        <f>'Pque N Mundo II'!K31</f>
        <v>0</v>
      </c>
      <c r="H31" s="156">
        <f t="shared" si="13"/>
        <v>0</v>
      </c>
      <c r="I31" s="155">
        <f>'Pque N Mundo II'!O31</f>
        <v>0</v>
      </c>
      <c r="J31" s="156">
        <f t="shared" si="14"/>
        <v>0</v>
      </c>
      <c r="K31" s="155">
        <f>'Pque N Mundo II'!Q31</f>
        <v>0</v>
      </c>
      <c r="L31" s="156">
        <f t="shared" si="15"/>
        <v>0</v>
      </c>
      <c r="M31" s="155">
        <f>'Pque N Mundo II'!S31</f>
        <v>0</v>
      </c>
      <c r="N31" s="156">
        <f t="shared" si="16"/>
        <v>0</v>
      </c>
      <c r="O31" s="382">
        <f t="shared" si="17"/>
        <v>0</v>
      </c>
      <c r="P31" s="177">
        <f t="shared" si="18"/>
        <v>0</v>
      </c>
      <c r="Q31" s="368">
        <f t="shared" si="19"/>
        <v>3.3330000000000002</v>
      </c>
    </row>
    <row r="32" spans="1:17" x14ac:dyDescent="0.25">
      <c r="A32" s="154" t="s">
        <v>26</v>
      </c>
      <c r="B32" s="179">
        <f>'Pque N Mundo II'!B32</f>
        <v>1</v>
      </c>
      <c r="C32" s="155">
        <f>'Pque N Mundo II'!G32</f>
        <v>1</v>
      </c>
      <c r="D32" s="156">
        <f t="shared" si="11"/>
        <v>1</v>
      </c>
      <c r="E32" s="155">
        <f>'Pque N Mundo II'!I32</f>
        <v>0</v>
      </c>
      <c r="F32" s="156">
        <f t="shared" si="12"/>
        <v>0</v>
      </c>
      <c r="G32" s="155">
        <f>'Pque N Mundo II'!K32</f>
        <v>0</v>
      </c>
      <c r="H32" s="156">
        <f t="shared" si="13"/>
        <v>0</v>
      </c>
      <c r="I32" s="155">
        <f>'Pque N Mundo II'!O32</f>
        <v>0</v>
      </c>
      <c r="J32" s="156">
        <f t="shared" si="14"/>
        <v>0</v>
      </c>
      <c r="K32" s="155">
        <f>'Pque N Mundo II'!Q32</f>
        <v>0</v>
      </c>
      <c r="L32" s="156">
        <f t="shared" si="15"/>
        <v>0</v>
      </c>
      <c r="M32" s="155">
        <f>'Pque N Mundo II'!S32</f>
        <v>0</v>
      </c>
      <c r="N32" s="156">
        <f t="shared" si="16"/>
        <v>0</v>
      </c>
      <c r="O32" s="382">
        <f t="shared" si="17"/>
        <v>0</v>
      </c>
      <c r="P32" s="177">
        <f t="shared" si="18"/>
        <v>0</v>
      </c>
      <c r="Q32" s="368">
        <f t="shared" si="19"/>
        <v>1</v>
      </c>
    </row>
    <row r="33" spans="1:17" ht="15.75" thickBot="1" x14ac:dyDescent="0.3">
      <c r="A33" s="199" t="s">
        <v>34</v>
      </c>
      <c r="B33" s="260">
        <f>'Pque N Mundo II'!B33</f>
        <v>1</v>
      </c>
      <c r="C33" s="172">
        <f>'Pque N Mundo II'!G33</f>
        <v>1</v>
      </c>
      <c r="D33" s="200">
        <f t="shared" si="11"/>
        <v>1</v>
      </c>
      <c r="E33" s="172">
        <f>'Pque N Mundo II'!I33</f>
        <v>0</v>
      </c>
      <c r="F33" s="200">
        <f t="shared" si="12"/>
        <v>0</v>
      </c>
      <c r="G33" s="172">
        <f>'Pque N Mundo II'!K33</f>
        <v>0</v>
      </c>
      <c r="H33" s="200">
        <f t="shared" si="13"/>
        <v>0</v>
      </c>
      <c r="I33" s="172">
        <f>'Pque N Mundo II'!O33</f>
        <v>0</v>
      </c>
      <c r="J33" s="200">
        <f t="shared" si="14"/>
        <v>0</v>
      </c>
      <c r="K33" s="172">
        <f>'Pque N Mundo II'!Q33</f>
        <v>0</v>
      </c>
      <c r="L33" s="200">
        <f t="shared" si="15"/>
        <v>0</v>
      </c>
      <c r="M33" s="172">
        <f>'Pque N Mundo II'!S33</f>
        <v>0</v>
      </c>
      <c r="N33" s="200">
        <f t="shared" si="16"/>
        <v>0</v>
      </c>
      <c r="O33" s="390">
        <f t="shared" si="17"/>
        <v>0</v>
      </c>
      <c r="P33" s="262">
        <f t="shared" si="18"/>
        <v>0</v>
      </c>
      <c r="Q33" s="399">
        <f t="shared" si="19"/>
        <v>1</v>
      </c>
    </row>
    <row r="34" spans="1:17" ht="15.75" thickBot="1" x14ac:dyDescent="0.3">
      <c r="A34" s="479" t="s">
        <v>7</v>
      </c>
      <c r="B34" s="481">
        <f>SUM(B22:B33)</f>
        <v>49</v>
      </c>
      <c r="C34" s="483">
        <f>SUM(C22:C33)</f>
        <v>51.232999999999997</v>
      </c>
      <c r="D34" s="521">
        <f t="shared" si="11"/>
        <v>1.0455714285714286</v>
      </c>
      <c r="E34" s="483">
        <f>SUM(E22:E33)</f>
        <v>0</v>
      </c>
      <c r="F34" s="521">
        <f t="shared" si="12"/>
        <v>0</v>
      </c>
      <c r="G34" s="483">
        <f>SUM(G22:G33)</f>
        <v>0</v>
      </c>
      <c r="H34" s="521">
        <f t="shared" si="13"/>
        <v>0</v>
      </c>
      <c r="I34" s="483">
        <f>SUM(I22:I33)</f>
        <v>0</v>
      </c>
      <c r="J34" s="521">
        <f t="shared" si="14"/>
        <v>0</v>
      </c>
      <c r="K34" s="483">
        <f t="shared" ref="K34" si="20">SUM(K22:K33)</f>
        <v>0</v>
      </c>
      <c r="L34" s="521">
        <f t="shared" si="15"/>
        <v>0</v>
      </c>
      <c r="M34" s="483">
        <f t="shared" ref="M34" si="21">SUM(M22:M33)</f>
        <v>0</v>
      </c>
      <c r="N34" s="521">
        <f t="shared" si="16"/>
        <v>0</v>
      </c>
      <c r="O34" s="485">
        <f t="shared" si="17"/>
        <v>0</v>
      </c>
      <c r="P34" s="520">
        <f t="shared" si="18"/>
        <v>0</v>
      </c>
      <c r="Q34" s="483">
        <f t="shared" si="19"/>
        <v>51.232999999999997</v>
      </c>
    </row>
    <row r="36" spans="1:17" ht="15.75" x14ac:dyDescent="0.25">
      <c r="A36" s="1427" t="s">
        <v>277</v>
      </c>
      <c r="B36" s="1428"/>
      <c r="C36" s="1428"/>
      <c r="D36" s="1428"/>
      <c r="E36" s="1428"/>
      <c r="F36" s="1428"/>
      <c r="G36" s="1428"/>
      <c r="H36" s="1428"/>
      <c r="I36" s="1428"/>
      <c r="J36" s="1428"/>
      <c r="K36" s="1428"/>
      <c r="L36" s="1428"/>
      <c r="M36" s="1428"/>
      <c r="N36" s="1428"/>
      <c r="O36" s="1428"/>
      <c r="P36" s="1428"/>
      <c r="Q36" s="1428"/>
    </row>
    <row r="37" spans="1:17" ht="36.75" thickBot="1" x14ac:dyDescent="0.3">
      <c r="A37" s="147" t="s">
        <v>14</v>
      </c>
      <c r="B37" s="303" t="s">
        <v>15</v>
      </c>
      <c r="C37" s="346" t="s">
        <v>2</v>
      </c>
      <c r="D37" s="347" t="s">
        <v>1</v>
      </c>
      <c r="E37" s="346" t="s">
        <v>3</v>
      </c>
      <c r="F37" s="347" t="s">
        <v>1</v>
      </c>
      <c r="G37" s="346" t="s">
        <v>4</v>
      </c>
      <c r="H37" s="347" t="s">
        <v>1</v>
      </c>
      <c r="I37" s="346" t="s">
        <v>5</v>
      </c>
      <c r="J37" s="347" t="s">
        <v>1</v>
      </c>
      <c r="K37" s="348" t="s">
        <v>203</v>
      </c>
      <c r="L37" s="349" t="s">
        <v>1</v>
      </c>
      <c r="M37" s="348" t="s">
        <v>204</v>
      </c>
      <c r="N37" s="349" t="s">
        <v>1</v>
      </c>
      <c r="O37" s="380" t="s">
        <v>206</v>
      </c>
      <c r="P37" s="381" t="s">
        <v>205</v>
      </c>
      <c r="Q37" s="348" t="s">
        <v>6</v>
      </c>
    </row>
    <row r="38" spans="1:17" ht="15.75" thickTop="1" x14ac:dyDescent="0.25">
      <c r="A38" s="304" t="s">
        <v>35</v>
      </c>
      <c r="B38" s="374">
        <f>'Pque N Mundo II'!B39</f>
        <v>1</v>
      </c>
      <c r="C38" s="274">
        <f>'Pque N Mundo II'!G39</f>
        <v>1</v>
      </c>
      <c r="D38" s="305">
        <f t="shared" ref="D38:D45" si="22">C38/$B38</f>
        <v>1</v>
      </c>
      <c r="E38" s="155">
        <f>'Pque N Mundo II'!I39</f>
        <v>1</v>
      </c>
      <c r="F38" s="305">
        <f t="shared" ref="F38:F45" si="23">E38/$B38</f>
        <v>1</v>
      </c>
      <c r="G38" s="155">
        <f>'Pque N Mundo II'!K39</f>
        <v>1</v>
      </c>
      <c r="H38" s="305">
        <f t="shared" ref="H38:H44" si="24">G38/$B38</f>
        <v>1</v>
      </c>
      <c r="I38" s="274">
        <f>'Pque N Mundo II'!O39</f>
        <v>1</v>
      </c>
      <c r="J38" s="305">
        <f t="shared" ref="J38:J45" si="25">I38/$B38</f>
        <v>1</v>
      </c>
      <c r="K38" s="274">
        <f>'Pque N Mundo II'!Q39</f>
        <v>1</v>
      </c>
      <c r="L38" s="305">
        <f t="shared" ref="L38:L45" si="26">K38/$B38</f>
        <v>1</v>
      </c>
      <c r="M38" s="274">
        <f>'Pque N Mundo II'!S39</f>
        <v>1</v>
      </c>
      <c r="N38" s="305">
        <f t="shared" ref="N38:N45" si="27">M38/$B38</f>
        <v>1</v>
      </c>
      <c r="O38" s="385">
        <f t="shared" ref="O38:O44" si="28">SUM(I38,K38,M38)</f>
        <v>3</v>
      </c>
      <c r="P38" s="275">
        <f t="shared" ref="P38:P44" si="29">O38/($B38*3)</f>
        <v>1</v>
      </c>
      <c r="Q38" s="395">
        <f t="shared" ref="Q38:Q44" si="30">SUM(C38,E38,G38,I38,K38,M38)</f>
        <v>6</v>
      </c>
    </row>
    <row r="39" spans="1:17" x14ac:dyDescent="0.25">
      <c r="A39" s="304" t="s">
        <v>36</v>
      </c>
      <c r="B39" s="374">
        <f>'Pque N Mundo II'!B40</f>
        <v>1</v>
      </c>
      <c r="C39" s="274">
        <f>'Pque N Mundo II'!G40</f>
        <v>1</v>
      </c>
      <c r="D39" s="305">
        <f t="shared" si="22"/>
        <v>1</v>
      </c>
      <c r="E39" s="155">
        <f>'Pque N Mundo II'!I40</f>
        <v>1.5</v>
      </c>
      <c r="F39" s="305">
        <f t="shared" si="23"/>
        <v>1.5</v>
      </c>
      <c r="G39" s="155">
        <f>'Pque N Mundo II'!K40</f>
        <v>1</v>
      </c>
      <c r="H39" s="305">
        <f t="shared" si="24"/>
        <v>1</v>
      </c>
      <c r="I39" s="274">
        <f>'Pque N Mundo II'!O40</f>
        <v>1</v>
      </c>
      <c r="J39" s="305">
        <f t="shared" si="25"/>
        <v>1</v>
      </c>
      <c r="K39" s="274">
        <f>'Pque N Mundo II'!Q40</f>
        <v>1</v>
      </c>
      <c r="L39" s="305">
        <f t="shared" si="26"/>
        <v>1</v>
      </c>
      <c r="M39" s="274">
        <f>'Pque N Mundo II'!S40</f>
        <v>1</v>
      </c>
      <c r="N39" s="305">
        <f t="shared" si="27"/>
        <v>1</v>
      </c>
      <c r="O39" s="385">
        <f t="shared" si="28"/>
        <v>3</v>
      </c>
      <c r="P39" s="275">
        <f t="shared" si="29"/>
        <v>1</v>
      </c>
      <c r="Q39" s="395">
        <f t="shared" si="30"/>
        <v>6.5</v>
      </c>
    </row>
    <row r="40" spans="1:17" x14ac:dyDescent="0.25">
      <c r="A40" s="304" t="s">
        <v>37</v>
      </c>
      <c r="B40" s="374">
        <f>'Pque N Mundo II'!B41</f>
        <v>1</v>
      </c>
      <c r="C40" s="274">
        <f>'Pque N Mundo II'!G41</f>
        <v>1</v>
      </c>
      <c r="D40" s="305">
        <f t="shared" si="22"/>
        <v>1</v>
      </c>
      <c r="E40" s="155">
        <f>'Pque N Mundo II'!I41</f>
        <v>1</v>
      </c>
      <c r="F40" s="305">
        <f t="shared" si="23"/>
        <v>1</v>
      </c>
      <c r="G40" s="155">
        <f>'Pque N Mundo II'!K41</f>
        <v>1</v>
      </c>
      <c r="H40" s="305">
        <f t="shared" si="24"/>
        <v>1</v>
      </c>
      <c r="I40" s="274">
        <f>'Pque N Mundo II'!O41</f>
        <v>1</v>
      </c>
      <c r="J40" s="305">
        <f t="shared" si="25"/>
        <v>1</v>
      </c>
      <c r="K40" s="274">
        <f>'Pque N Mundo II'!Q41</f>
        <v>1</v>
      </c>
      <c r="L40" s="305">
        <f t="shared" si="26"/>
        <v>1</v>
      </c>
      <c r="M40" s="274">
        <f>'Pque N Mundo II'!S41</f>
        <v>1</v>
      </c>
      <c r="N40" s="305">
        <f t="shared" si="27"/>
        <v>1</v>
      </c>
      <c r="O40" s="385">
        <f t="shared" si="28"/>
        <v>3</v>
      </c>
      <c r="P40" s="275">
        <f t="shared" si="29"/>
        <v>1</v>
      </c>
      <c r="Q40" s="395">
        <f t="shared" si="30"/>
        <v>6</v>
      </c>
    </row>
    <row r="41" spans="1:17" x14ac:dyDescent="0.25">
      <c r="A41" s="304" t="s">
        <v>39</v>
      </c>
      <c r="B41" s="374">
        <f>'Pque N Mundo II'!B42</f>
        <v>1</v>
      </c>
      <c r="C41" s="274">
        <f>'Pque N Mundo II'!G42</f>
        <v>1</v>
      </c>
      <c r="D41" s="305">
        <f t="shared" si="22"/>
        <v>1</v>
      </c>
      <c r="E41" s="155">
        <f>'Pque N Mundo II'!I42</f>
        <v>1</v>
      </c>
      <c r="F41" s="305">
        <f t="shared" si="23"/>
        <v>1</v>
      </c>
      <c r="G41" s="155">
        <f>'Pque N Mundo II'!K42</f>
        <v>1</v>
      </c>
      <c r="H41" s="305">
        <f t="shared" si="24"/>
        <v>1</v>
      </c>
      <c r="I41" s="274">
        <f>'Pque N Mundo II'!O42</f>
        <v>1</v>
      </c>
      <c r="J41" s="305">
        <f t="shared" si="25"/>
        <v>1</v>
      </c>
      <c r="K41" s="274">
        <f>'Pque N Mundo II'!Q42</f>
        <v>1</v>
      </c>
      <c r="L41" s="305">
        <f t="shared" si="26"/>
        <v>1</v>
      </c>
      <c r="M41" s="274">
        <f>'Pque N Mundo II'!S42</f>
        <v>1</v>
      </c>
      <c r="N41" s="305">
        <f t="shared" si="27"/>
        <v>1</v>
      </c>
      <c r="O41" s="385">
        <f t="shared" si="28"/>
        <v>3</v>
      </c>
      <c r="P41" s="275">
        <f t="shared" si="29"/>
        <v>1</v>
      </c>
      <c r="Q41" s="395">
        <f t="shared" si="30"/>
        <v>6</v>
      </c>
    </row>
    <row r="42" spans="1:17" x14ac:dyDescent="0.25">
      <c r="A42" s="304" t="s">
        <v>44</v>
      </c>
      <c r="B42" s="374">
        <f>'Pque N Mundo II'!B43</f>
        <v>1</v>
      </c>
      <c r="C42" s="274">
        <f>'Pque N Mundo II'!G43</f>
        <v>1</v>
      </c>
      <c r="D42" s="305">
        <f t="shared" si="22"/>
        <v>1</v>
      </c>
      <c r="E42" s="155">
        <f>'Pque N Mundo II'!I43</f>
        <v>1</v>
      </c>
      <c r="F42" s="305">
        <f t="shared" si="23"/>
        <v>1</v>
      </c>
      <c r="G42" s="155">
        <f>'Pque N Mundo II'!K43</f>
        <v>1</v>
      </c>
      <c r="H42" s="305">
        <f>G42/$B42</f>
        <v>1</v>
      </c>
      <c r="I42" s="274">
        <f>'Pque N Mundo II'!O43</f>
        <v>1</v>
      </c>
      <c r="J42" s="305">
        <f t="shared" si="25"/>
        <v>1</v>
      </c>
      <c r="K42" s="274">
        <f>'Pque N Mundo II'!Q43</f>
        <v>1</v>
      </c>
      <c r="L42" s="305">
        <f t="shared" si="26"/>
        <v>1</v>
      </c>
      <c r="M42" s="274">
        <f>'Pque N Mundo II'!S43</f>
        <v>1</v>
      </c>
      <c r="N42" s="305">
        <f t="shared" si="27"/>
        <v>1</v>
      </c>
      <c r="O42" s="385">
        <f t="shared" si="28"/>
        <v>3</v>
      </c>
      <c r="P42" s="275">
        <f t="shared" si="29"/>
        <v>1</v>
      </c>
      <c r="Q42" s="395">
        <f t="shared" si="30"/>
        <v>6</v>
      </c>
    </row>
    <row r="43" spans="1:17" x14ac:dyDescent="0.25">
      <c r="A43" s="304" t="s">
        <v>38</v>
      </c>
      <c r="B43" s="374">
        <f>'Pque N Mundo II'!B44</f>
        <v>2</v>
      </c>
      <c r="C43" s="274">
        <f>'Pque N Mundo II'!G44</f>
        <v>2</v>
      </c>
      <c r="D43" s="305">
        <f t="shared" si="22"/>
        <v>1</v>
      </c>
      <c r="E43" s="155">
        <f>'Pque N Mundo II'!I44</f>
        <v>2</v>
      </c>
      <c r="F43" s="305">
        <f t="shared" si="23"/>
        <v>1</v>
      </c>
      <c r="G43" s="155">
        <f>'Pque N Mundo II'!K44</f>
        <v>1</v>
      </c>
      <c r="H43" s="305">
        <f t="shared" si="24"/>
        <v>0.5</v>
      </c>
      <c r="I43" s="274">
        <f>'Pque N Mundo II'!O44</f>
        <v>1</v>
      </c>
      <c r="J43" s="305">
        <f t="shared" si="25"/>
        <v>0.5</v>
      </c>
      <c r="K43" s="274">
        <f>'Pque N Mundo II'!Q44</f>
        <v>2</v>
      </c>
      <c r="L43" s="305">
        <f t="shared" si="26"/>
        <v>1</v>
      </c>
      <c r="M43" s="274">
        <f>'Pque N Mundo II'!S44</f>
        <v>2</v>
      </c>
      <c r="N43" s="305">
        <f t="shared" si="27"/>
        <v>1</v>
      </c>
      <c r="O43" s="385">
        <f t="shared" si="28"/>
        <v>5</v>
      </c>
      <c r="P43" s="275">
        <f t="shared" si="29"/>
        <v>0.83333333333333337</v>
      </c>
      <c r="Q43" s="395">
        <f t="shared" si="30"/>
        <v>10</v>
      </c>
    </row>
    <row r="44" spans="1:17" ht="15.75" thickBot="1" x14ac:dyDescent="0.3">
      <c r="A44" s="199" t="s">
        <v>40</v>
      </c>
      <c r="B44" s="379">
        <f>'Pque N Mundo II'!B45</f>
        <v>1</v>
      </c>
      <c r="C44" s="172">
        <f>'Pque N Mundo II'!G45</f>
        <v>1</v>
      </c>
      <c r="D44" s="200">
        <f t="shared" si="22"/>
        <v>1</v>
      </c>
      <c r="E44" s="172">
        <f>'Pque N Mundo II'!I45</f>
        <v>1</v>
      </c>
      <c r="F44" s="200">
        <f t="shared" si="23"/>
        <v>1</v>
      </c>
      <c r="G44" s="172">
        <f>'Pque N Mundo II'!K45</f>
        <v>1</v>
      </c>
      <c r="H44" s="200">
        <f t="shared" si="24"/>
        <v>1</v>
      </c>
      <c r="I44" s="172">
        <f>'Pque N Mundo II'!O45</f>
        <v>1</v>
      </c>
      <c r="J44" s="200">
        <f t="shared" si="25"/>
        <v>1</v>
      </c>
      <c r="K44" s="172">
        <f>'Pque N Mundo II'!Q45</f>
        <v>1</v>
      </c>
      <c r="L44" s="200">
        <f t="shared" si="26"/>
        <v>1</v>
      </c>
      <c r="M44" s="172">
        <f>'Pque N Mundo II'!S45</f>
        <v>1</v>
      </c>
      <c r="N44" s="200">
        <f t="shared" si="27"/>
        <v>1</v>
      </c>
      <c r="O44" s="390">
        <f t="shared" si="28"/>
        <v>3</v>
      </c>
      <c r="P44" s="262">
        <f t="shared" si="29"/>
        <v>1</v>
      </c>
      <c r="Q44" s="399">
        <f t="shared" si="30"/>
        <v>6</v>
      </c>
    </row>
    <row r="45" spans="1:17" ht="15.75" thickBot="1" x14ac:dyDescent="0.3">
      <c r="A45" s="479" t="s">
        <v>7</v>
      </c>
      <c r="B45" s="481">
        <f>SUM(B38:B44)</f>
        <v>8</v>
      </c>
      <c r="C45" s="483">
        <f>SUM(C38:C44)</f>
        <v>8</v>
      </c>
      <c r="D45" s="521">
        <f t="shared" si="22"/>
        <v>1</v>
      </c>
      <c r="E45" s="483">
        <f>SUM(E38:E44)</f>
        <v>8.5</v>
      </c>
      <c r="F45" s="521">
        <f t="shared" si="23"/>
        <v>1.0625</v>
      </c>
      <c r="G45" s="483">
        <f>SUM(G38:G44)</f>
        <v>7</v>
      </c>
      <c r="H45" s="521">
        <f>G45/$B45</f>
        <v>0.875</v>
      </c>
      <c r="I45" s="483">
        <f>SUM(I38:I44)</f>
        <v>7</v>
      </c>
      <c r="J45" s="521">
        <f t="shared" si="25"/>
        <v>0.875</v>
      </c>
      <c r="K45" s="483">
        <f>SUM(K38:K44)</f>
        <v>8</v>
      </c>
      <c r="L45" s="521">
        <f t="shared" si="26"/>
        <v>1</v>
      </c>
      <c r="M45" s="483">
        <f>SUM(M38:M44)</f>
        <v>8</v>
      </c>
      <c r="N45" s="521">
        <f t="shared" si="27"/>
        <v>1</v>
      </c>
      <c r="O45" s="485">
        <f>SUM(O38:O44)</f>
        <v>23</v>
      </c>
      <c r="P45" s="520">
        <f t="shared" ref="P45" si="31">O45/$B45</f>
        <v>2.875</v>
      </c>
      <c r="Q45" s="483">
        <f>SUM(Q38:Q44)</f>
        <v>46.5</v>
      </c>
    </row>
    <row r="47" spans="1:17" ht="15.75" x14ac:dyDescent="0.25">
      <c r="A47" s="1427" t="s">
        <v>279</v>
      </c>
      <c r="B47" s="1428"/>
      <c r="C47" s="1428"/>
      <c r="D47" s="1428"/>
      <c r="E47" s="1428"/>
      <c r="F47" s="1428"/>
      <c r="G47" s="1428"/>
      <c r="H47" s="1428"/>
      <c r="I47" s="1428"/>
      <c r="J47" s="1428"/>
      <c r="K47" s="1428"/>
      <c r="L47" s="1428"/>
      <c r="M47" s="1428"/>
      <c r="N47" s="1428"/>
      <c r="O47" s="1428"/>
      <c r="P47" s="1428"/>
      <c r="Q47" s="1428"/>
    </row>
    <row r="48" spans="1:17" ht="36.75" thickBot="1" x14ac:dyDescent="0.3">
      <c r="A48" s="144" t="s">
        <v>14</v>
      </c>
      <c r="B48" s="145" t="s">
        <v>173</v>
      </c>
      <c r="C48" s="346" t="s">
        <v>2</v>
      </c>
      <c r="D48" s="347" t="s">
        <v>1</v>
      </c>
      <c r="E48" s="346" t="s">
        <v>3</v>
      </c>
      <c r="F48" s="347" t="s">
        <v>1</v>
      </c>
      <c r="G48" s="346" t="s">
        <v>4</v>
      </c>
      <c r="H48" s="347" t="s">
        <v>1</v>
      </c>
      <c r="I48" s="346" t="s">
        <v>5</v>
      </c>
      <c r="J48" s="347" t="s">
        <v>1</v>
      </c>
      <c r="K48" s="348" t="s">
        <v>203</v>
      </c>
      <c r="L48" s="349" t="s">
        <v>1</v>
      </c>
      <c r="M48" s="348" t="s">
        <v>204</v>
      </c>
      <c r="N48" s="349" t="s">
        <v>1</v>
      </c>
      <c r="O48" s="380" t="s">
        <v>206</v>
      </c>
      <c r="P48" s="381" t="s">
        <v>205</v>
      </c>
      <c r="Q48" s="348" t="s">
        <v>6</v>
      </c>
    </row>
    <row r="49" spans="1:17" ht="15.75" thickTop="1" x14ac:dyDescent="0.25">
      <c r="A49" s="154" t="s">
        <v>33</v>
      </c>
      <c r="B49" s="235">
        <f>'AMA_UBS J Brasil'!$B$18</f>
        <v>6</v>
      </c>
      <c r="C49" s="152">
        <f>'AMA_UBS J Brasil'!$G$18</f>
        <v>6</v>
      </c>
      <c r="D49" s="174">
        <f t="shared" ref="D49:D59" si="32">C49/$B49</f>
        <v>1</v>
      </c>
      <c r="E49" s="152">
        <f>'AMA_UBS J Brasil'!$I$18</f>
        <v>0</v>
      </c>
      <c r="F49" s="174">
        <f t="shared" ref="F49:F59" si="33">E49/$B49</f>
        <v>0</v>
      </c>
      <c r="G49" s="152">
        <f>'AMA_UBS J Brasil'!$K$18</f>
        <v>0</v>
      </c>
      <c r="H49" s="174">
        <f t="shared" ref="H49:H59" si="34">G49/$B49</f>
        <v>0</v>
      </c>
      <c r="I49" s="152">
        <f>'AMA_UBS J Brasil'!$O$18</f>
        <v>0</v>
      </c>
      <c r="J49" s="174">
        <f t="shared" ref="J49:J59" si="35">I49/$B49</f>
        <v>0</v>
      </c>
      <c r="K49" s="152">
        <f>'AMA_UBS J Brasil'!$Q$18</f>
        <v>0</v>
      </c>
      <c r="L49" s="174">
        <f t="shared" ref="L49:L59" si="36">K49/$B49</f>
        <v>0</v>
      </c>
      <c r="M49" s="152">
        <f>'AMA_UBS J Brasil'!$S$18</f>
        <v>0</v>
      </c>
      <c r="N49" s="174">
        <f t="shared" ref="N49:N59" si="37">M49/$B49</f>
        <v>0</v>
      </c>
      <c r="O49" s="366">
        <f t="shared" ref="O49:O59" si="38">SUM(I49,K49,M49)</f>
        <v>0</v>
      </c>
      <c r="P49" s="175">
        <f t="shared" ref="P49:P59" si="39">O49/($B49*3)</f>
        <v>0</v>
      </c>
      <c r="Q49" s="369">
        <f t="shared" ref="Q49:Q59" si="40">SUM(C49,E49,G49,I49,K49,M49)</f>
        <v>6</v>
      </c>
    </row>
    <row r="50" spans="1:17" x14ac:dyDescent="0.25">
      <c r="A50" s="154" t="s">
        <v>20</v>
      </c>
      <c r="B50" s="238">
        <f>'AMA_UBS J Brasil'!$B$21</f>
        <v>6</v>
      </c>
      <c r="C50" s="159">
        <f>'AMA_UBS J Brasil'!$G$21</f>
        <v>7</v>
      </c>
      <c r="D50" s="176">
        <f t="shared" si="32"/>
        <v>1.1666666666666667</v>
      </c>
      <c r="E50" s="155">
        <f>'AMA_UBS J Brasil'!$I$21</f>
        <v>0</v>
      </c>
      <c r="F50" s="176">
        <f t="shared" si="33"/>
        <v>0</v>
      </c>
      <c r="G50" s="155">
        <f>'AMA_UBS J Brasil'!$K$21</f>
        <v>0</v>
      </c>
      <c r="H50" s="176">
        <f t="shared" si="34"/>
        <v>0</v>
      </c>
      <c r="I50" s="155">
        <f>'AMA_UBS J Brasil'!$O$21</f>
        <v>0</v>
      </c>
      <c r="J50" s="176">
        <f t="shared" si="35"/>
        <v>0</v>
      </c>
      <c r="K50" s="155">
        <f>'AMA_UBS J Brasil'!$Q$21</f>
        <v>0</v>
      </c>
      <c r="L50" s="176">
        <f t="shared" si="36"/>
        <v>0</v>
      </c>
      <c r="M50" s="155">
        <f>'AMA_UBS J Brasil'!$S$21</f>
        <v>0</v>
      </c>
      <c r="N50" s="176">
        <f t="shared" si="37"/>
        <v>0</v>
      </c>
      <c r="O50" s="382">
        <f t="shared" si="38"/>
        <v>0</v>
      </c>
      <c r="P50" s="177">
        <f t="shared" si="39"/>
        <v>0</v>
      </c>
      <c r="Q50" s="368">
        <f t="shared" si="40"/>
        <v>7</v>
      </c>
    </row>
    <row r="51" spans="1:17" x14ac:dyDescent="0.25">
      <c r="A51" s="154" t="s">
        <v>43</v>
      </c>
      <c r="B51" s="238">
        <f>'AMA_UBS J Brasil'!B23</f>
        <v>6</v>
      </c>
      <c r="C51" s="159">
        <f>'AMA_UBS J Brasil'!G23</f>
        <v>3</v>
      </c>
      <c r="D51" s="176">
        <f t="shared" si="32"/>
        <v>0.5</v>
      </c>
      <c r="E51" s="155">
        <f>'AMA_UBS J Brasil'!I23</f>
        <v>0</v>
      </c>
      <c r="F51" s="176">
        <f t="shared" si="33"/>
        <v>0</v>
      </c>
      <c r="G51" s="155">
        <f>'AMA_UBS J Brasil'!K23</f>
        <v>0</v>
      </c>
      <c r="H51" s="176">
        <f t="shared" si="34"/>
        <v>0</v>
      </c>
      <c r="I51" s="155">
        <f>'AMA_UBS J Brasil'!O23</f>
        <v>0</v>
      </c>
      <c r="J51" s="176">
        <f t="shared" si="35"/>
        <v>0</v>
      </c>
      <c r="K51" s="155">
        <f>'AMA_UBS J Brasil'!Q23</f>
        <v>0</v>
      </c>
      <c r="L51" s="176">
        <f t="shared" si="36"/>
        <v>0</v>
      </c>
      <c r="M51" s="155">
        <f>'AMA_UBS J Brasil'!S23</f>
        <v>0</v>
      </c>
      <c r="N51" s="176">
        <f t="shared" si="37"/>
        <v>0</v>
      </c>
      <c r="O51" s="382">
        <f t="shared" si="38"/>
        <v>0</v>
      </c>
      <c r="P51" s="177">
        <f t="shared" si="39"/>
        <v>0</v>
      </c>
      <c r="Q51" s="368">
        <f t="shared" si="40"/>
        <v>3</v>
      </c>
    </row>
    <row r="52" spans="1:17" x14ac:dyDescent="0.25">
      <c r="A52" s="154" t="s">
        <v>22</v>
      </c>
      <c r="B52" s="238">
        <f>'AMA_UBS J Brasil'!B24</f>
        <v>1</v>
      </c>
      <c r="C52" s="155">
        <f>'AMA_UBS J Brasil'!G24</f>
        <v>1</v>
      </c>
      <c r="D52" s="176">
        <f t="shared" si="32"/>
        <v>1</v>
      </c>
      <c r="E52" s="155">
        <f>'AMA_UBS J Brasil'!I24</f>
        <v>0</v>
      </c>
      <c r="F52" s="176">
        <f t="shared" si="33"/>
        <v>0</v>
      </c>
      <c r="G52" s="155">
        <f>'AMA_UBS J Brasil'!K24</f>
        <v>0</v>
      </c>
      <c r="H52" s="176">
        <f t="shared" si="34"/>
        <v>0</v>
      </c>
      <c r="I52" s="155">
        <f>'AMA_UBS J Brasil'!O24</f>
        <v>0</v>
      </c>
      <c r="J52" s="176">
        <f t="shared" si="35"/>
        <v>0</v>
      </c>
      <c r="K52" s="155">
        <f>'AMA_UBS J Brasil'!Q24</f>
        <v>0</v>
      </c>
      <c r="L52" s="176">
        <f t="shared" si="36"/>
        <v>0</v>
      </c>
      <c r="M52" s="155">
        <f>'AMA_UBS J Brasil'!S24</f>
        <v>0</v>
      </c>
      <c r="N52" s="176">
        <f t="shared" si="37"/>
        <v>0</v>
      </c>
      <c r="O52" s="382">
        <f t="shared" si="38"/>
        <v>0</v>
      </c>
      <c r="P52" s="177">
        <f t="shared" si="39"/>
        <v>0</v>
      </c>
      <c r="Q52" s="368">
        <f t="shared" si="40"/>
        <v>1</v>
      </c>
    </row>
    <row r="53" spans="1:17" x14ac:dyDescent="0.25">
      <c r="A53" s="154" t="s">
        <v>23</v>
      </c>
      <c r="B53" s="238">
        <f>'AMA_UBS J Brasil'!B25</f>
        <v>4</v>
      </c>
      <c r="C53" s="155">
        <f>'AMA_UBS J Brasil'!G25</f>
        <v>3</v>
      </c>
      <c r="D53" s="176">
        <f t="shared" si="32"/>
        <v>0.75</v>
      </c>
      <c r="E53" s="155">
        <f>'AMA_UBS J Brasil'!I25</f>
        <v>0</v>
      </c>
      <c r="F53" s="176">
        <f t="shared" si="33"/>
        <v>0</v>
      </c>
      <c r="G53" s="155">
        <f>'AMA_UBS J Brasil'!K25</f>
        <v>0</v>
      </c>
      <c r="H53" s="176">
        <f t="shared" si="34"/>
        <v>0</v>
      </c>
      <c r="I53" s="155">
        <f>'AMA_UBS J Brasil'!O25</f>
        <v>0</v>
      </c>
      <c r="J53" s="176">
        <f t="shared" si="35"/>
        <v>0</v>
      </c>
      <c r="K53" s="155">
        <f>'AMA_UBS J Brasil'!Q25</f>
        <v>0</v>
      </c>
      <c r="L53" s="176">
        <f t="shared" si="36"/>
        <v>0</v>
      </c>
      <c r="M53" s="155">
        <f>'AMA_UBS J Brasil'!S25</f>
        <v>0</v>
      </c>
      <c r="N53" s="176">
        <f t="shared" si="37"/>
        <v>0</v>
      </c>
      <c r="O53" s="382">
        <f t="shared" si="38"/>
        <v>0</v>
      </c>
      <c r="P53" s="177">
        <f t="shared" si="39"/>
        <v>0</v>
      </c>
      <c r="Q53" s="368">
        <f t="shared" si="40"/>
        <v>3</v>
      </c>
    </row>
    <row r="54" spans="1:17" x14ac:dyDescent="0.25">
      <c r="A54" s="154" t="s">
        <v>24</v>
      </c>
      <c r="B54" s="238">
        <f>'AMA_UBS J Brasil'!B26</f>
        <v>3</v>
      </c>
      <c r="C54" s="155">
        <f>'AMA_UBS J Brasil'!G26</f>
        <v>3</v>
      </c>
      <c r="D54" s="176">
        <f t="shared" si="32"/>
        <v>1</v>
      </c>
      <c r="E54" s="155">
        <f>'AMA_UBS J Brasil'!I26</f>
        <v>0</v>
      </c>
      <c r="F54" s="176">
        <f t="shared" si="33"/>
        <v>0</v>
      </c>
      <c r="G54" s="155">
        <f>'AMA_UBS J Brasil'!K26</f>
        <v>0</v>
      </c>
      <c r="H54" s="176">
        <f t="shared" si="34"/>
        <v>0</v>
      </c>
      <c r="I54" s="155">
        <f>'AMA_UBS J Brasil'!O26</f>
        <v>0</v>
      </c>
      <c r="J54" s="176">
        <f t="shared" si="35"/>
        <v>0</v>
      </c>
      <c r="K54" s="155">
        <f>'AMA_UBS J Brasil'!Q26</f>
        <v>0</v>
      </c>
      <c r="L54" s="176">
        <f t="shared" si="36"/>
        <v>0</v>
      </c>
      <c r="M54" s="155">
        <f>'AMA_UBS J Brasil'!S26</f>
        <v>0</v>
      </c>
      <c r="N54" s="176">
        <f t="shared" si="37"/>
        <v>0</v>
      </c>
      <c r="O54" s="382">
        <f t="shared" si="38"/>
        <v>0</v>
      </c>
      <c r="P54" s="177">
        <f t="shared" si="39"/>
        <v>0</v>
      </c>
      <c r="Q54" s="368">
        <f t="shared" si="40"/>
        <v>3</v>
      </c>
    </row>
    <row r="55" spans="1:17" x14ac:dyDescent="0.25">
      <c r="A55" s="154" t="s">
        <v>25</v>
      </c>
      <c r="B55" s="238">
        <f>'AMA_UBS J Brasil'!B28</f>
        <v>5</v>
      </c>
      <c r="C55" s="155">
        <f>'AMA_UBS J Brasil'!G28</f>
        <v>5</v>
      </c>
      <c r="D55" s="176">
        <f t="shared" si="32"/>
        <v>1</v>
      </c>
      <c r="E55" s="155">
        <f>'AMA_UBS J Brasil'!I28</f>
        <v>0</v>
      </c>
      <c r="F55" s="176">
        <f t="shared" si="33"/>
        <v>0</v>
      </c>
      <c r="G55" s="155">
        <f>'AMA_UBS J Brasil'!K28</f>
        <v>0</v>
      </c>
      <c r="H55" s="176">
        <f t="shared" si="34"/>
        <v>0</v>
      </c>
      <c r="I55" s="155">
        <f>'AMA_UBS J Brasil'!O28</f>
        <v>0</v>
      </c>
      <c r="J55" s="176">
        <f t="shared" si="35"/>
        <v>0</v>
      </c>
      <c r="K55" s="155">
        <f>'AMA_UBS J Brasil'!Q28</f>
        <v>0</v>
      </c>
      <c r="L55" s="176">
        <f t="shared" si="36"/>
        <v>0</v>
      </c>
      <c r="M55" s="155">
        <f>'AMA_UBS J Brasil'!S28</f>
        <v>0</v>
      </c>
      <c r="N55" s="176">
        <f t="shared" si="37"/>
        <v>0</v>
      </c>
      <c r="O55" s="382">
        <f t="shared" si="38"/>
        <v>0</v>
      </c>
      <c r="P55" s="177">
        <f t="shared" si="39"/>
        <v>0</v>
      </c>
      <c r="Q55" s="368">
        <f t="shared" si="40"/>
        <v>5</v>
      </c>
    </row>
    <row r="56" spans="1:17" x14ac:dyDescent="0.25">
      <c r="A56" s="92" t="s">
        <v>175</v>
      </c>
      <c r="B56" s="158">
        <v>8</v>
      </c>
      <c r="C56" s="155">
        <f>'AMA_UBS J Brasil'!G27</f>
        <v>8</v>
      </c>
      <c r="D56" s="176">
        <f>C56/$B56</f>
        <v>1</v>
      </c>
      <c r="E56" s="155">
        <f>'AMA_UBS J Brasil'!I27</f>
        <v>0</v>
      </c>
      <c r="F56" s="176">
        <f>E56/$B56</f>
        <v>0</v>
      </c>
      <c r="G56" s="155">
        <f>'AMA_UBS J Brasil'!K27</f>
        <v>0</v>
      </c>
      <c r="H56" s="176">
        <f>G56/$B56</f>
        <v>0</v>
      </c>
      <c r="I56" s="155">
        <f>'AMA_UBS J Brasil'!O27</f>
        <v>0</v>
      </c>
      <c r="J56" s="176">
        <f>I56/$B56</f>
        <v>0</v>
      </c>
      <c r="K56" s="155">
        <f>'AMA_UBS J Brasil'!Q27</f>
        <v>0</v>
      </c>
      <c r="L56" s="176">
        <f>K56/$B56</f>
        <v>0</v>
      </c>
      <c r="M56" s="155">
        <f>'AMA_UBS J Brasil'!S27</f>
        <v>0</v>
      </c>
      <c r="N56" s="176">
        <f>M56/$B56</f>
        <v>0</v>
      </c>
      <c r="O56" s="382">
        <f t="shared" ref="O56" si="41">SUM(I56,K56,M56)</f>
        <v>0</v>
      </c>
      <c r="P56" s="177">
        <f>O56/($B56*3)</f>
        <v>0</v>
      </c>
      <c r="Q56" s="368">
        <f t="shared" ref="Q56" si="42">SUM(C56,E56,G56,I56,K56,M56)</f>
        <v>8</v>
      </c>
    </row>
    <row r="57" spans="1:17" hidden="1" x14ac:dyDescent="0.25">
      <c r="A57" s="178" t="s">
        <v>45</v>
      </c>
      <c r="B57" s="158">
        <f>'AMA_UBS J Brasil'!B29</f>
        <v>1</v>
      </c>
      <c r="C57" s="155">
        <f>'AMA_UBS J Brasil'!G29</f>
        <v>1</v>
      </c>
      <c r="D57" s="176">
        <f t="shared" si="32"/>
        <v>1</v>
      </c>
      <c r="E57" s="155">
        <f>'AMA_UBS J Brasil'!I29</f>
        <v>0</v>
      </c>
      <c r="F57" s="176">
        <f t="shared" si="33"/>
        <v>0</v>
      </c>
      <c r="G57" s="155">
        <f>'AMA_UBS J Brasil'!K29</f>
        <v>0</v>
      </c>
      <c r="H57" s="176">
        <f t="shared" si="34"/>
        <v>0</v>
      </c>
      <c r="I57" s="155">
        <f>'AMA_UBS J Brasil'!O29</f>
        <v>0</v>
      </c>
      <c r="J57" s="176">
        <f t="shared" si="35"/>
        <v>0</v>
      </c>
      <c r="K57" s="155">
        <f>'AMA_UBS J Brasil'!Q29</f>
        <v>0</v>
      </c>
      <c r="L57" s="176">
        <f t="shared" si="36"/>
        <v>0</v>
      </c>
      <c r="M57" s="155">
        <f>'AMA_UBS J Brasil'!S29</f>
        <v>0</v>
      </c>
      <c r="N57" s="176">
        <f t="shared" si="37"/>
        <v>0</v>
      </c>
      <c r="O57" s="382">
        <f t="shared" si="38"/>
        <v>0</v>
      </c>
      <c r="P57" s="177">
        <f t="shared" si="39"/>
        <v>0</v>
      </c>
      <c r="Q57" s="368">
        <f t="shared" si="40"/>
        <v>1</v>
      </c>
    </row>
    <row r="58" spans="1:17" ht="15.75" thickBot="1" x14ac:dyDescent="0.3">
      <c r="A58" s="199" t="s">
        <v>34</v>
      </c>
      <c r="B58" s="260">
        <f>'AMA_UBS J Brasil'!$B$32</f>
        <v>3</v>
      </c>
      <c r="C58" s="172">
        <f>'AMA_UBS J Brasil'!$G$32</f>
        <v>3</v>
      </c>
      <c r="D58" s="261">
        <f t="shared" si="32"/>
        <v>1</v>
      </c>
      <c r="E58" s="172">
        <f>'AMA_UBS J Brasil'!$I$32</f>
        <v>0</v>
      </c>
      <c r="F58" s="261">
        <f t="shared" si="33"/>
        <v>0</v>
      </c>
      <c r="G58" s="172">
        <f>'AMA_UBS J Brasil'!$K$32</f>
        <v>0</v>
      </c>
      <c r="H58" s="261">
        <f t="shared" si="34"/>
        <v>0</v>
      </c>
      <c r="I58" s="172">
        <f>'AMA_UBS J Brasil'!$O$32</f>
        <v>0</v>
      </c>
      <c r="J58" s="261">
        <f t="shared" si="35"/>
        <v>0</v>
      </c>
      <c r="K58" s="172">
        <f>'AMA_UBS J Brasil'!$Q$32</f>
        <v>0</v>
      </c>
      <c r="L58" s="261">
        <f t="shared" si="36"/>
        <v>0</v>
      </c>
      <c r="M58" s="172">
        <f>'AMA_UBS J Brasil'!$S$32</f>
        <v>0</v>
      </c>
      <c r="N58" s="261">
        <f t="shared" si="37"/>
        <v>0</v>
      </c>
      <c r="O58" s="390">
        <f t="shared" si="38"/>
        <v>0</v>
      </c>
      <c r="P58" s="262">
        <f t="shared" si="39"/>
        <v>0</v>
      </c>
      <c r="Q58" s="399">
        <f t="shared" si="40"/>
        <v>3</v>
      </c>
    </row>
    <row r="59" spans="1:17" ht="15.75" thickBot="1" x14ac:dyDescent="0.3">
      <c r="A59" s="479" t="s">
        <v>7</v>
      </c>
      <c r="B59" s="530">
        <f>SUM(B49:B58)</f>
        <v>43</v>
      </c>
      <c r="C59" s="483">
        <f>SUM(C49:C58)</f>
        <v>40</v>
      </c>
      <c r="D59" s="521">
        <f t="shared" si="32"/>
        <v>0.93023255813953487</v>
      </c>
      <c r="E59" s="483">
        <f>SUM(E49:E58)</f>
        <v>0</v>
      </c>
      <c r="F59" s="521">
        <f t="shared" si="33"/>
        <v>0</v>
      </c>
      <c r="G59" s="483">
        <f>SUM(G49:G58)</f>
        <v>0</v>
      </c>
      <c r="H59" s="521">
        <f t="shared" si="34"/>
        <v>0</v>
      </c>
      <c r="I59" s="483">
        <f>SUM(I49:I58)</f>
        <v>0</v>
      </c>
      <c r="J59" s="521">
        <f t="shared" si="35"/>
        <v>0</v>
      </c>
      <c r="K59" s="483">
        <f>SUM(K49:K58)</f>
        <v>0</v>
      </c>
      <c r="L59" s="521">
        <f t="shared" si="36"/>
        <v>0</v>
      </c>
      <c r="M59" s="483">
        <f>SUM(M49:M58)</f>
        <v>0</v>
      </c>
      <c r="N59" s="521">
        <f t="shared" si="37"/>
        <v>0</v>
      </c>
      <c r="O59" s="485">
        <f t="shared" si="38"/>
        <v>0</v>
      </c>
      <c r="P59" s="520">
        <f t="shared" si="39"/>
        <v>0</v>
      </c>
      <c r="Q59" s="483">
        <f t="shared" si="40"/>
        <v>40</v>
      </c>
    </row>
    <row r="61" spans="1:17" ht="15.75" x14ac:dyDescent="0.25">
      <c r="A61" s="1427" t="s">
        <v>281</v>
      </c>
      <c r="B61" s="1428"/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</row>
    <row r="62" spans="1:17" ht="36.75" thickBot="1" x14ac:dyDescent="0.3">
      <c r="A62" s="144" t="s">
        <v>14</v>
      </c>
      <c r="B62" s="145" t="s">
        <v>173</v>
      </c>
      <c r="C62" s="346" t="s">
        <v>2</v>
      </c>
      <c r="D62" s="347" t="s">
        <v>1</v>
      </c>
      <c r="E62" s="346" t="s">
        <v>3</v>
      </c>
      <c r="F62" s="347" t="s">
        <v>1</v>
      </c>
      <c r="G62" s="346" t="s">
        <v>4</v>
      </c>
      <c r="H62" s="347" t="s">
        <v>1</v>
      </c>
      <c r="I62" s="346" t="s">
        <v>5</v>
      </c>
      <c r="J62" s="347" t="s">
        <v>1</v>
      </c>
      <c r="K62" s="348" t="s">
        <v>203</v>
      </c>
      <c r="L62" s="349" t="s">
        <v>1</v>
      </c>
      <c r="M62" s="348" t="s">
        <v>204</v>
      </c>
      <c r="N62" s="349" t="s">
        <v>1</v>
      </c>
      <c r="O62" s="380" t="s">
        <v>206</v>
      </c>
      <c r="P62" s="381" t="s">
        <v>205</v>
      </c>
      <c r="Q62" s="348" t="s">
        <v>6</v>
      </c>
    </row>
    <row r="63" spans="1:17" ht="15.75" thickTop="1" x14ac:dyDescent="0.25">
      <c r="A63" s="154" t="s">
        <v>20</v>
      </c>
      <c r="B63" s="238">
        <f>'AMA_UBS V Guilherme'!$B$19</f>
        <v>8</v>
      </c>
      <c r="C63" s="155">
        <f>'AMA_UBS V Guilherme'!$G$19</f>
        <v>2</v>
      </c>
      <c r="D63" s="176">
        <f t="shared" ref="D63:D72" si="43">C63/$B63</f>
        <v>0.25</v>
      </c>
      <c r="E63" s="155">
        <f>'AMA_UBS V Guilherme'!$I$19</f>
        <v>0</v>
      </c>
      <c r="F63" s="176">
        <f t="shared" ref="F63:F72" si="44">E63/$B63</f>
        <v>0</v>
      </c>
      <c r="G63" s="155">
        <f>'AMA_UBS V Guilherme'!$K$19</f>
        <v>0</v>
      </c>
      <c r="H63" s="176">
        <f t="shared" ref="H63:H72" si="45">G63/$B63</f>
        <v>0</v>
      </c>
      <c r="I63" s="155">
        <f>'AMA_UBS V Guilherme'!$O$19</f>
        <v>0</v>
      </c>
      <c r="J63" s="176">
        <f t="shared" ref="J63:J72" si="46">I63/$B63</f>
        <v>0</v>
      </c>
      <c r="K63" s="155">
        <f>'AMA_UBS V Guilherme'!$Q$19</f>
        <v>0</v>
      </c>
      <c r="L63" s="176">
        <f t="shared" ref="L63:L72" si="47">K63/$B63</f>
        <v>0</v>
      </c>
      <c r="M63" s="155">
        <f>'AMA_UBS V Guilherme'!$S$19</f>
        <v>0</v>
      </c>
      <c r="N63" s="176">
        <f t="shared" ref="N63:N72" si="48">M63/$B63</f>
        <v>0</v>
      </c>
      <c r="O63" s="382">
        <f t="shared" ref="O63:O72" si="49">SUM(I63,K63,M63)</f>
        <v>0</v>
      </c>
      <c r="P63" s="177">
        <f t="shared" ref="P63:P72" si="50">O63/($B63*3)</f>
        <v>0</v>
      </c>
      <c r="Q63" s="368">
        <f t="shared" ref="Q63:Q72" si="51">SUM(C63,E63,G63,I63,K63,M63)</f>
        <v>2</v>
      </c>
    </row>
    <row r="64" spans="1:17" x14ac:dyDescent="0.25">
      <c r="A64" s="154" t="s">
        <v>43</v>
      </c>
      <c r="B64" s="238">
        <f>'AMA_UBS V Guilherme'!B21</f>
        <v>3</v>
      </c>
      <c r="C64" s="159">
        <f>'AMA_UBS V Guilherme'!G21</f>
        <v>2</v>
      </c>
      <c r="D64" s="176">
        <f t="shared" si="43"/>
        <v>0.66666666666666663</v>
      </c>
      <c r="E64" s="155">
        <f>'AMA_UBS V Guilherme'!I21</f>
        <v>0</v>
      </c>
      <c r="F64" s="176">
        <f t="shared" si="44"/>
        <v>0</v>
      </c>
      <c r="G64" s="155">
        <f>'AMA_UBS V Guilherme'!K21</f>
        <v>0</v>
      </c>
      <c r="H64" s="176">
        <f t="shared" si="45"/>
        <v>0</v>
      </c>
      <c r="I64" s="155">
        <f>'AMA_UBS V Guilherme'!O21</f>
        <v>0</v>
      </c>
      <c r="J64" s="176">
        <f t="shared" si="46"/>
        <v>0</v>
      </c>
      <c r="K64" s="155">
        <f>'AMA_UBS V Guilherme'!Q21</f>
        <v>0</v>
      </c>
      <c r="L64" s="176">
        <f t="shared" si="47"/>
        <v>0</v>
      </c>
      <c r="M64" s="155">
        <f>'AMA_UBS V Guilherme'!S21</f>
        <v>0</v>
      </c>
      <c r="N64" s="176">
        <f t="shared" si="48"/>
        <v>0</v>
      </c>
      <c r="O64" s="382">
        <f t="shared" si="49"/>
        <v>0</v>
      </c>
      <c r="P64" s="177">
        <f t="shared" si="50"/>
        <v>0</v>
      </c>
      <c r="Q64" s="368">
        <f t="shared" si="51"/>
        <v>2</v>
      </c>
    </row>
    <row r="65" spans="1:17" x14ac:dyDescent="0.25">
      <c r="A65" s="154" t="s">
        <v>22</v>
      </c>
      <c r="B65" s="238">
        <f>'AMA_UBS V Guilherme'!B22</f>
        <v>1</v>
      </c>
      <c r="C65" s="155">
        <f>'AMA_UBS V Guilherme'!G22</f>
        <v>2.8</v>
      </c>
      <c r="D65" s="176">
        <f t="shared" si="43"/>
        <v>2.8</v>
      </c>
      <c r="E65" s="155">
        <f>'AMA_UBS V Guilherme'!I22</f>
        <v>0</v>
      </c>
      <c r="F65" s="176">
        <f t="shared" si="44"/>
        <v>0</v>
      </c>
      <c r="G65" s="155">
        <f>'AMA_UBS V Guilherme'!K22</f>
        <v>0</v>
      </c>
      <c r="H65" s="176">
        <f t="shared" si="45"/>
        <v>0</v>
      </c>
      <c r="I65" s="155">
        <f>'AMA_UBS V Guilherme'!O22</f>
        <v>0</v>
      </c>
      <c r="J65" s="176">
        <f t="shared" si="46"/>
        <v>0</v>
      </c>
      <c r="K65" s="155">
        <f>'AMA_UBS V Guilherme'!Q22</f>
        <v>0</v>
      </c>
      <c r="L65" s="176">
        <f t="shared" si="47"/>
        <v>0</v>
      </c>
      <c r="M65" s="155">
        <f>'AMA_UBS V Guilherme'!S22</f>
        <v>0</v>
      </c>
      <c r="N65" s="176">
        <f t="shared" si="48"/>
        <v>0</v>
      </c>
      <c r="O65" s="382">
        <f t="shared" si="49"/>
        <v>0</v>
      </c>
      <c r="P65" s="177">
        <f t="shared" si="50"/>
        <v>0</v>
      </c>
      <c r="Q65" s="368">
        <f t="shared" si="51"/>
        <v>2.8</v>
      </c>
    </row>
    <row r="66" spans="1:17" x14ac:dyDescent="0.25">
      <c r="A66" s="154" t="s">
        <v>23</v>
      </c>
      <c r="B66" s="238">
        <f>'AMA_UBS V Guilherme'!B23</f>
        <v>5</v>
      </c>
      <c r="C66" s="155">
        <f>'AMA_UBS V Guilherme'!G23</f>
        <v>2.7</v>
      </c>
      <c r="D66" s="176">
        <f t="shared" si="43"/>
        <v>0.54</v>
      </c>
      <c r="E66" s="159">
        <f>'AMA_UBS V Guilherme'!I23</f>
        <v>0</v>
      </c>
      <c r="F66" s="176">
        <f t="shared" si="44"/>
        <v>0</v>
      </c>
      <c r="G66" s="159">
        <f>'AMA_UBS V Guilherme'!K23</f>
        <v>0</v>
      </c>
      <c r="H66" s="176">
        <f t="shared" si="45"/>
        <v>0</v>
      </c>
      <c r="I66" s="155">
        <f>'AMA_UBS V Guilherme'!O23</f>
        <v>0</v>
      </c>
      <c r="J66" s="176">
        <f t="shared" si="46"/>
        <v>0</v>
      </c>
      <c r="K66" s="155">
        <f>'AMA_UBS V Guilherme'!Q23</f>
        <v>0</v>
      </c>
      <c r="L66" s="176">
        <f t="shared" si="47"/>
        <v>0</v>
      </c>
      <c r="M66" s="155">
        <f>'AMA_UBS V Guilherme'!S23</f>
        <v>0</v>
      </c>
      <c r="N66" s="176">
        <f t="shared" si="48"/>
        <v>0</v>
      </c>
      <c r="O66" s="382">
        <f t="shared" si="49"/>
        <v>0</v>
      </c>
      <c r="P66" s="177">
        <f t="shared" si="50"/>
        <v>0</v>
      </c>
      <c r="Q66" s="368">
        <f t="shared" si="51"/>
        <v>2.7</v>
      </c>
    </row>
    <row r="67" spans="1:17" x14ac:dyDescent="0.25">
      <c r="A67" s="154" t="s">
        <v>24</v>
      </c>
      <c r="B67" s="238">
        <f>'AMA_UBS V Guilherme'!B28</f>
        <v>3</v>
      </c>
      <c r="C67" s="155">
        <f>'AMA_UBS V Guilherme'!G28</f>
        <v>3</v>
      </c>
      <c r="D67" s="176">
        <f t="shared" si="43"/>
        <v>1</v>
      </c>
      <c r="E67" s="155">
        <f>'AMA_UBS V Guilherme'!I28</f>
        <v>0</v>
      </c>
      <c r="F67" s="176">
        <f t="shared" si="44"/>
        <v>0</v>
      </c>
      <c r="G67" s="155">
        <f>'AMA_UBS V Guilherme'!K28</f>
        <v>0</v>
      </c>
      <c r="H67" s="176">
        <f t="shared" si="45"/>
        <v>0</v>
      </c>
      <c r="I67" s="155">
        <f>'AMA_UBS V Guilherme'!O28</f>
        <v>0</v>
      </c>
      <c r="J67" s="176">
        <f t="shared" si="46"/>
        <v>0</v>
      </c>
      <c r="K67" s="155">
        <f>'AMA_UBS V Guilherme'!Q28</f>
        <v>0</v>
      </c>
      <c r="L67" s="176">
        <f t="shared" si="47"/>
        <v>0</v>
      </c>
      <c r="M67" s="155">
        <f>'AMA_UBS V Guilherme'!S28</f>
        <v>0</v>
      </c>
      <c r="N67" s="176">
        <f t="shared" si="48"/>
        <v>0</v>
      </c>
      <c r="O67" s="382">
        <f t="shared" si="49"/>
        <v>0</v>
      </c>
      <c r="P67" s="177">
        <f t="shared" si="50"/>
        <v>0</v>
      </c>
      <c r="Q67" s="368">
        <f t="shared" si="51"/>
        <v>3</v>
      </c>
    </row>
    <row r="68" spans="1:17" x14ac:dyDescent="0.25">
      <c r="A68" s="154" t="s">
        <v>25</v>
      </c>
      <c r="B68" s="238">
        <f>'AMA_UBS V Guilherme'!B29</f>
        <v>5</v>
      </c>
      <c r="C68" s="155">
        <f>'AMA_UBS V Guilherme'!G29</f>
        <v>1</v>
      </c>
      <c r="D68" s="176">
        <f t="shared" si="43"/>
        <v>0.2</v>
      </c>
      <c r="E68" s="155">
        <f>'AMA_UBS V Guilherme'!I29</f>
        <v>0</v>
      </c>
      <c r="F68" s="176">
        <f t="shared" si="44"/>
        <v>0</v>
      </c>
      <c r="G68" s="155">
        <f>'AMA_UBS V Guilherme'!K29</f>
        <v>0</v>
      </c>
      <c r="H68" s="176">
        <f t="shared" si="45"/>
        <v>0</v>
      </c>
      <c r="I68" s="155">
        <f>'AMA_UBS V Guilherme'!O29</f>
        <v>0</v>
      </c>
      <c r="J68" s="176">
        <f t="shared" si="46"/>
        <v>0</v>
      </c>
      <c r="K68" s="155">
        <f>'AMA_UBS V Guilherme'!Q29</f>
        <v>0</v>
      </c>
      <c r="L68" s="176">
        <f t="shared" si="47"/>
        <v>0</v>
      </c>
      <c r="M68" s="155">
        <f>'AMA_UBS V Guilherme'!S29</f>
        <v>0</v>
      </c>
      <c r="N68" s="176">
        <f t="shared" si="48"/>
        <v>0</v>
      </c>
      <c r="O68" s="382">
        <f t="shared" si="49"/>
        <v>0</v>
      </c>
      <c r="P68" s="177">
        <f t="shared" si="50"/>
        <v>0</v>
      </c>
      <c r="Q68" s="368">
        <f t="shared" si="51"/>
        <v>1</v>
      </c>
    </row>
    <row r="69" spans="1:17" customFormat="1" x14ac:dyDescent="0.25">
      <c r="A69" s="92" t="s">
        <v>175</v>
      </c>
      <c r="B69" s="96">
        <v>3</v>
      </c>
      <c r="C69" s="155">
        <f>'AMA_UBS V Guilherme'!G30</f>
        <v>7</v>
      </c>
      <c r="D69" s="20">
        <f t="shared" si="43"/>
        <v>2.3333333333333335</v>
      </c>
      <c r="E69" s="155">
        <f>'AMA_UBS V Guilherme'!I30</f>
        <v>0</v>
      </c>
      <c r="F69" s="20">
        <f t="shared" si="44"/>
        <v>0</v>
      </c>
      <c r="G69" s="155">
        <f>'AMA_UBS V Guilherme'!K30</f>
        <v>0</v>
      </c>
      <c r="H69" s="20">
        <f t="shared" si="45"/>
        <v>0</v>
      </c>
      <c r="I69" s="155">
        <f>'AMA_UBS V Guilherme'!O30</f>
        <v>0</v>
      </c>
      <c r="J69" s="20">
        <f t="shared" si="46"/>
        <v>0</v>
      </c>
      <c r="K69" s="155">
        <f>'AMA_UBS V Guilherme'!Q30</f>
        <v>0</v>
      </c>
      <c r="L69" s="20">
        <f t="shared" si="47"/>
        <v>0</v>
      </c>
      <c r="M69" s="155">
        <f>'AMA_UBS V Guilherme'!S30</f>
        <v>0</v>
      </c>
      <c r="N69" s="20">
        <f t="shared" si="48"/>
        <v>0</v>
      </c>
      <c r="O69" s="103">
        <f t="shared" si="49"/>
        <v>0</v>
      </c>
      <c r="P69" s="275">
        <f t="shared" si="50"/>
        <v>0</v>
      </c>
      <c r="Q69" s="274">
        <f t="shared" si="51"/>
        <v>7</v>
      </c>
    </row>
    <row r="70" spans="1:17" customFormat="1" x14ac:dyDescent="0.25">
      <c r="A70" s="98" t="s">
        <v>45</v>
      </c>
      <c r="B70" s="96">
        <v>1</v>
      </c>
      <c r="C70" s="155">
        <f>'AMA_UBS V Guilherme'!G31</f>
        <v>2</v>
      </c>
      <c r="D70" s="20">
        <f t="shared" si="43"/>
        <v>2</v>
      </c>
      <c r="E70" s="155">
        <f>'AMA_UBS V Guilherme'!I31</f>
        <v>0</v>
      </c>
      <c r="F70" s="20">
        <f t="shared" si="44"/>
        <v>0</v>
      </c>
      <c r="G70" s="155">
        <f>'AMA_UBS V Guilherme'!K31</f>
        <v>0</v>
      </c>
      <c r="H70" s="20">
        <f t="shared" si="45"/>
        <v>0</v>
      </c>
      <c r="I70" s="155">
        <f>'AMA_UBS V Guilherme'!O31</f>
        <v>0</v>
      </c>
      <c r="J70" s="20">
        <f t="shared" si="46"/>
        <v>0</v>
      </c>
      <c r="K70" s="155">
        <f>'AMA_UBS V Guilherme'!Q31</f>
        <v>0</v>
      </c>
      <c r="L70" s="20">
        <f t="shared" si="47"/>
        <v>0</v>
      </c>
      <c r="M70" s="155">
        <f>'AMA_UBS V Guilherme'!S31</f>
        <v>0</v>
      </c>
      <c r="N70" s="20">
        <f t="shared" si="48"/>
        <v>0</v>
      </c>
      <c r="O70" s="103">
        <f t="shared" si="49"/>
        <v>0</v>
      </c>
      <c r="P70" s="275">
        <f t="shared" si="50"/>
        <v>0</v>
      </c>
      <c r="Q70" s="274">
        <f t="shared" si="51"/>
        <v>2</v>
      </c>
    </row>
    <row r="71" spans="1:17" ht="15.75" thickBot="1" x14ac:dyDescent="0.3">
      <c r="A71" s="292" t="s">
        <v>34</v>
      </c>
      <c r="B71" s="260">
        <f>'AMA_UBS V Guilherme'!$B$32</f>
        <v>2</v>
      </c>
      <c r="C71" s="172">
        <f>'AMA_UBS V Guilherme'!$G$32</f>
        <v>2</v>
      </c>
      <c r="D71" s="261">
        <f t="shared" si="43"/>
        <v>1</v>
      </c>
      <c r="E71" s="172">
        <f>'AMA_UBS V Guilherme'!$I$32</f>
        <v>0</v>
      </c>
      <c r="F71" s="261">
        <f t="shared" si="44"/>
        <v>0</v>
      </c>
      <c r="G71" s="172">
        <f>'AMA_UBS V Guilherme'!$K$32</f>
        <v>0</v>
      </c>
      <c r="H71" s="261">
        <f t="shared" si="45"/>
        <v>0</v>
      </c>
      <c r="I71" s="172">
        <f>'AMA_UBS V Guilherme'!$O$32</f>
        <v>0</v>
      </c>
      <c r="J71" s="261">
        <f t="shared" si="46"/>
        <v>0</v>
      </c>
      <c r="K71" s="172">
        <f>'AMA_UBS V Guilherme'!$Q$32</f>
        <v>0</v>
      </c>
      <c r="L71" s="261">
        <f t="shared" si="47"/>
        <v>0</v>
      </c>
      <c r="M71" s="172">
        <f>'AMA_UBS V Guilherme'!$S$32</f>
        <v>0</v>
      </c>
      <c r="N71" s="261">
        <f t="shared" si="48"/>
        <v>0</v>
      </c>
      <c r="O71" s="390">
        <f t="shared" si="49"/>
        <v>0</v>
      </c>
      <c r="P71" s="262">
        <f t="shared" si="50"/>
        <v>0</v>
      </c>
      <c r="Q71" s="399">
        <f t="shared" si="51"/>
        <v>2</v>
      </c>
    </row>
    <row r="72" spans="1:17" ht="15.75" thickBot="1" x14ac:dyDescent="0.3">
      <c r="A72" s="479" t="s">
        <v>7</v>
      </c>
      <c r="B72" s="481">
        <f>SUM(B63:B71)</f>
        <v>31</v>
      </c>
      <c r="C72" s="483">
        <f>SUM(C63:C71)</f>
        <v>24.5</v>
      </c>
      <c r="D72" s="521">
        <f t="shared" si="43"/>
        <v>0.79032258064516125</v>
      </c>
      <c r="E72" s="483">
        <f>SUM(E63:E71)</f>
        <v>0</v>
      </c>
      <c r="F72" s="521">
        <f t="shared" si="44"/>
        <v>0</v>
      </c>
      <c r="G72" s="483">
        <f>SUM(G63:G71)</f>
        <v>0</v>
      </c>
      <c r="H72" s="521">
        <f t="shared" si="45"/>
        <v>0</v>
      </c>
      <c r="I72" s="483">
        <f>SUM(I63:I71)</f>
        <v>0</v>
      </c>
      <c r="J72" s="521">
        <f t="shared" si="46"/>
        <v>0</v>
      </c>
      <c r="K72" s="483">
        <f t="shared" ref="K72" si="52">SUM(K63:K71)</f>
        <v>0</v>
      </c>
      <c r="L72" s="521">
        <f t="shared" si="47"/>
        <v>0</v>
      </c>
      <c r="M72" s="483">
        <f t="shared" ref="M72" si="53">SUM(M63:M71)</f>
        <v>0</v>
      </c>
      <c r="N72" s="521">
        <f t="shared" si="48"/>
        <v>0</v>
      </c>
      <c r="O72" s="485">
        <f t="shared" si="49"/>
        <v>0</v>
      </c>
      <c r="P72" s="520">
        <f t="shared" si="50"/>
        <v>0</v>
      </c>
      <c r="Q72" s="483">
        <f t="shared" si="51"/>
        <v>24.5</v>
      </c>
    </row>
    <row r="74" spans="1:17" ht="15.75" x14ac:dyDescent="0.25">
      <c r="A74" s="1427" t="s">
        <v>283</v>
      </c>
      <c r="B74" s="1428"/>
      <c r="C74" s="1428"/>
      <c r="D74" s="1428"/>
      <c r="E74" s="1428"/>
      <c r="F74" s="1428"/>
      <c r="G74" s="1428"/>
      <c r="H74" s="1428"/>
      <c r="I74" s="1428"/>
      <c r="J74" s="1428"/>
      <c r="K74" s="1428"/>
      <c r="L74" s="1428"/>
      <c r="M74" s="1428"/>
      <c r="N74" s="1428"/>
      <c r="O74" s="1428"/>
      <c r="P74" s="1428"/>
      <c r="Q74" s="1428"/>
    </row>
    <row r="75" spans="1:17" ht="36.75" thickBot="1" x14ac:dyDescent="0.3">
      <c r="A75" s="144" t="s">
        <v>14</v>
      </c>
      <c r="B75" s="145" t="s">
        <v>173</v>
      </c>
      <c r="C75" s="346" t="s">
        <v>2</v>
      </c>
      <c r="D75" s="347" t="s">
        <v>1</v>
      </c>
      <c r="E75" s="346" t="s">
        <v>3</v>
      </c>
      <c r="F75" s="347" t="s">
        <v>1</v>
      </c>
      <c r="G75" s="346" t="s">
        <v>4</v>
      </c>
      <c r="H75" s="347" t="s">
        <v>1</v>
      </c>
      <c r="I75" s="346" t="s">
        <v>5</v>
      </c>
      <c r="J75" s="347" t="s">
        <v>1</v>
      </c>
      <c r="K75" s="348" t="s">
        <v>203</v>
      </c>
      <c r="L75" s="349" t="s">
        <v>1</v>
      </c>
      <c r="M75" s="348" t="s">
        <v>204</v>
      </c>
      <c r="N75" s="349" t="s">
        <v>1</v>
      </c>
      <c r="O75" s="380" t="s">
        <v>206</v>
      </c>
      <c r="P75" s="381" t="s">
        <v>205</v>
      </c>
      <c r="Q75" s="348" t="s">
        <v>6</v>
      </c>
    </row>
    <row r="76" spans="1:17" ht="15.75" thickTop="1" x14ac:dyDescent="0.25">
      <c r="A76" s="181" t="s">
        <v>99</v>
      </c>
      <c r="B76" s="235">
        <f>'CEO II V GUILHERME'!B21</f>
        <v>2</v>
      </c>
      <c r="C76" s="152">
        <f>'CEO II V GUILHERME'!G21</f>
        <v>2</v>
      </c>
      <c r="D76" s="174">
        <f>C76/$B76</f>
        <v>1</v>
      </c>
      <c r="E76" s="152">
        <f>'CEO II V GUILHERME'!I21</f>
        <v>0</v>
      </c>
      <c r="F76" s="174">
        <f>E76/$B76</f>
        <v>0</v>
      </c>
      <c r="G76" s="152">
        <f>'CEO II V GUILHERME'!K21</f>
        <v>0</v>
      </c>
      <c r="H76" s="174">
        <f t="shared" ref="H76:H84" si="54">G76/$B76</f>
        <v>0</v>
      </c>
      <c r="I76" s="152">
        <f>'CEO II V GUILHERME'!O21</f>
        <v>0</v>
      </c>
      <c r="J76" s="174">
        <f t="shared" ref="J76:J84" si="55">I76/$B76</f>
        <v>0</v>
      </c>
      <c r="K76" s="152">
        <f>'CEO II V GUILHERME'!Q21</f>
        <v>0</v>
      </c>
      <c r="L76" s="174">
        <f t="shared" ref="L76:L84" si="56">K76/$B76</f>
        <v>0</v>
      </c>
      <c r="M76" s="152">
        <f>'CEO II V GUILHERME'!S21</f>
        <v>0</v>
      </c>
      <c r="N76" s="174">
        <f t="shared" ref="N76:N84" si="57">M76/$B76</f>
        <v>0</v>
      </c>
      <c r="O76" s="366">
        <f t="shared" ref="O76:O84" si="58">SUM(I76,K76,M76)</f>
        <v>0</v>
      </c>
      <c r="P76" s="175">
        <f t="shared" ref="P76:P84" si="59">O76/($B76*3)</f>
        <v>0</v>
      </c>
      <c r="Q76" s="369">
        <f t="shared" ref="Q76:Q84" si="60">SUM(C76,E76,G76,I76,K76,M76)</f>
        <v>2</v>
      </c>
    </row>
    <row r="77" spans="1:17" ht="24" x14ac:dyDescent="0.25">
      <c r="A77" s="183" t="s">
        <v>171</v>
      </c>
      <c r="B77" s="238">
        <f>'CEO II V GUILHERME'!B22</f>
        <v>1</v>
      </c>
      <c r="C77" s="155">
        <f>'CEO II V GUILHERME'!G22</f>
        <v>1</v>
      </c>
      <c r="D77" s="176">
        <f t="shared" ref="D77:D84" si="61">C77/$B77</f>
        <v>1</v>
      </c>
      <c r="E77" s="155">
        <f>'CEO II V GUILHERME'!I22</f>
        <v>0</v>
      </c>
      <c r="F77" s="176">
        <f t="shared" ref="F77:F84" si="62">E77/$B77</f>
        <v>0</v>
      </c>
      <c r="G77" s="155">
        <f>'CEO II V GUILHERME'!K22</f>
        <v>0</v>
      </c>
      <c r="H77" s="176">
        <f t="shared" si="54"/>
        <v>0</v>
      </c>
      <c r="I77" s="155">
        <f>'CEO II V GUILHERME'!O22</f>
        <v>0</v>
      </c>
      <c r="J77" s="176">
        <f t="shared" si="55"/>
        <v>0</v>
      </c>
      <c r="K77" s="155">
        <f>'CEO II V GUILHERME'!Q22</f>
        <v>0</v>
      </c>
      <c r="L77" s="176">
        <f t="shared" si="56"/>
        <v>0</v>
      </c>
      <c r="M77" s="155">
        <f>'CEO II V GUILHERME'!S22</f>
        <v>0</v>
      </c>
      <c r="N77" s="176">
        <f t="shared" si="57"/>
        <v>0</v>
      </c>
      <c r="O77" s="382">
        <f t="shared" si="58"/>
        <v>0</v>
      </c>
      <c r="P77" s="177">
        <f t="shared" si="59"/>
        <v>0</v>
      </c>
      <c r="Q77" s="368">
        <f t="shared" si="60"/>
        <v>1</v>
      </c>
    </row>
    <row r="78" spans="1:17" x14ac:dyDescent="0.25">
      <c r="A78" s="183" t="s">
        <v>100</v>
      </c>
      <c r="B78" s="238">
        <f>'CEO II V GUILHERME'!B23</f>
        <v>1</v>
      </c>
      <c r="C78" s="155">
        <f>'CEO II V GUILHERME'!G23</f>
        <v>1</v>
      </c>
      <c r="D78" s="176">
        <f t="shared" si="61"/>
        <v>1</v>
      </c>
      <c r="E78" s="155">
        <f>'CEO II V GUILHERME'!I23</f>
        <v>0</v>
      </c>
      <c r="F78" s="176">
        <f t="shared" si="62"/>
        <v>0</v>
      </c>
      <c r="G78" s="155">
        <f>'CEO II V GUILHERME'!K23</f>
        <v>0</v>
      </c>
      <c r="H78" s="176">
        <f t="shared" si="54"/>
        <v>0</v>
      </c>
      <c r="I78" s="155">
        <f>'CEO II V GUILHERME'!O23</f>
        <v>0</v>
      </c>
      <c r="J78" s="176">
        <f t="shared" si="55"/>
        <v>0</v>
      </c>
      <c r="K78" s="155">
        <f>'CEO II V GUILHERME'!Q23</f>
        <v>0</v>
      </c>
      <c r="L78" s="176">
        <f t="shared" si="56"/>
        <v>0</v>
      </c>
      <c r="M78" s="155">
        <f>'CEO II V GUILHERME'!S23</f>
        <v>0</v>
      </c>
      <c r="N78" s="176">
        <f t="shared" si="57"/>
        <v>0</v>
      </c>
      <c r="O78" s="382">
        <f t="shared" si="58"/>
        <v>0</v>
      </c>
      <c r="P78" s="177">
        <f t="shared" si="59"/>
        <v>0</v>
      </c>
      <c r="Q78" s="368">
        <f t="shared" si="60"/>
        <v>1</v>
      </c>
    </row>
    <row r="79" spans="1:17" x14ac:dyDescent="0.25">
      <c r="A79" s="183" t="s">
        <v>101</v>
      </c>
      <c r="B79" s="238">
        <f>'CEO II V GUILHERME'!B24</f>
        <v>3</v>
      </c>
      <c r="C79" s="155">
        <f>'CEO II V GUILHERME'!G24</f>
        <v>3</v>
      </c>
      <c r="D79" s="176">
        <f t="shared" si="61"/>
        <v>1</v>
      </c>
      <c r="E79" s="155">
        <f>'CEO II V GUILHERME'!I24</f>
        <v>0</v>
      </c>
      <c r="F79" s="176">
        <f t="shared" si="62"/>
        <v>0</v>
      </c>
      <c r="G79" s="155">
        <f>'CEO II V GUILHERME'!K24</f>
        <v>0</v>
      </c>
      <c r="H79" s="176">
        <f t="shared" si="54"/>
        <v>0</v>
      </c>
      <c r="I79" s="155">
        <f>'CEO II V GUILHERME'!O24</f>
        <v>0</v>
      </c>
      <c r="J79" s="176">
        <f t="shared" si="55"/>
        <v>0</v>
      </c>
      <c r="K79" s="155">
        <f>'CEO II V GUILHERME'!Q24</f>
        <v>0</v>
      </c>
      <c r="L79" s="176">
        <f t="shared" si="56"/>
        <v>0</v>
      </c>
      <c r="M79" s="155">
        <f>'CEO II V GUILHERME'!S24</f>
        <v>0</v>
      </c>
      <c r="N79" s="176">
        <f t="shared" si="57"/>
        <v>0</v>
      </c>
      <c r="O79" s="382">
        <f t="shared" si="58"/>
        <v>0</v>
      </c>
      <c r="P79" s="177">
        <f t="shared" si="59"/>
        <v>0</v>
      </c>
      <c r="Q79" s="368">
        <f t="shared" si="60"/>
        <v>3</v>
      </c>
    </row>
    <row r="80" spans="1:17" x14ac:dyDescent="0.25">
      <c r="A80" s="183" t="s">
        <v>60</v>
      </c>
      <c r="B80" s="238">
        <f>'CEO II V GUILHERME'!B25</f>
        <v>2</v>
      </c>
      <c r="C80" s="155">
        <f>'CEO II V GUILHERME'!G25</f>
        <v>2</v>
      </c>
      <c r="D80" s="176">
        <f t="shared" si="61"/>
        <v>1</v>
      </c>
      <c r="E80" s="155">
        <f>'CEO II V GUILHERME'!I25</f>
        <v>0</v>
      </c>
      <c r="F80" s="176">
        <f t="shared" si="62"/>
        <v>0</v>
      </c>
      <c r="G80" s="155">
        <f>'CEO II V GUILHERME'!K25</f>
        <v>0</v>
      </c>
      <c r="H80" s="176">
        <f t="shared" si="54"/>
        <v>0</v>
      </c>
      <c r="I80" s="155">
        <f>'CEO II V GUILHERME'!O25</f>
        <v>0</v>
      </c>
      <c r="J80" s="176">
        <f t="shared" si="55"/>
        <v>0</v>
      </c>
      <c r="K80" s="155">
        <f>'CEO II V GUILHERME'!Q25</f>
        <v>0</v>
      </c>
      <c r="L80" s="176">
        <f t="shared" si="56"/>
        <v>0</v>
      </c>
      <c r="M80" s="155">
        <f>'CEO II V GUILHERME'!S25</f>
        <v>0</v>
      </c>
      <c r="N80" s="176">
        <f t="shared" si="57"/>
        <v>0</v>
      </c>
      <c r="O80" s="382">
        <f t="shared" si="58"/>
        <v>0</v>
      </c>
      <c r="P80" s="177">
        <f t="shared" si="59"/>
        <v>0</v>
      </c>
      <c r="Q80" s="368">
        <f t="shared" si="60"/>
        <v>2</v>
      </c>
    </row>
    <row r="81" spans="1:17" x14ac:dyDescent="0.25">
      <c r="A81" s="183" t="s">
        <v>102</v>
      </c>
      <c r="B81" s="238">
        <f>'CEO II V GUILHERME'!B26</f>
        <v>2</v>
      </c>
      <c r="C81" s="155">
        <f>'CEO II V GUILHERME'!G26</f>
        <v>3</v>
      </c>
      <c r="D81" s="176">
        <f t="shared" si="61"/>
        <v>1.5</v>
      </c>
      <c r="E81" s="155">
        <f>'CEO II V GUILHERME'!I26</f>
        <v>0</v>
      </c>
      <c r="F81" s="176">
        <f t="shared" si="62"/>
        <v>0</v>
      </c>
      <c r="G81" s="155">
        <f>'CEO II V GUILHERME'!K26</f>
        <v>0</v>
      </c>
      <c r="H81" s="176">
        <f t="shared" si="54"/>
        <v>0</v>
      </c>
      <c r="I81" s="155">
        <f>'CEO II V GUILHERME'!O26</f>
        <v>0</v>
      </c>
      <c r="J81" s="176">
        <f t="shared" si="55"/>
        <v>0</v>
      </c>
      <c r="K81" s="155">
        <f>'CEO II V GUILHERME'!Q26</f>
        <v>0</v>
      </c>
      <c r="L81" s="176">
        <f t="shared" si="56"/>
        <v>0</v>
      </c>
      <c r="M81" s="155">
        <f>'CEO II V GUILHERME'!S26</f>
        <v>0</v>
      </c>
      <c r="N81" s="176">
        <f t="shared" si="57"/>
        <v>0</v>
      </c>
      <c r="O81" s="382">
        <f t="shared" si="58"/>
        <v>0</v>
      </c>
      <c r="P81" s="177">
        <f t="shared" si="59"/>
        <v>0</v>
      </c>
      <c r="Q81" s="368">
        <f t="shared" si="60"/>
        <v>3</v>
      </c>
    </row>
    <row r="82" spans="1:17" ht="24" x14ac:dyDescent="0.25">
      <c r="A82" s="183" t="s">
        <v>103</v>
      </c>
      <c r="B82" s="238">
        <f>'CEO II V GUILHERME'!B27</f>
        <v>1</v>
      </c>
      <c r="C82" s="155">
        <f>'CEO II V GUILHERME'!G27</f>
        <v>1</v>
      </c>
      <c r="D82" s="176">
        <f t="shared" si="61"/>
        <v>1</v>
      </c>
      <c r="E82" s="155">
        <f>'CEO II V GUILHERME'!I27</f>
        <v>0</v>
      </c>
      <c r="F82" s="176">
        <f t="shared" si="62"/>
        <v>0</v>
      </c>
      <c r="G82" s="155">
        <f>'CEO II V GUILHERME'!K27</f>
        <v>0</v>
      </c>
      <c r="H82" s="176">
        <f t="shared" si="54"/>
        <v>0</v>
      </c>
      <c r="I82" s="155">
        <f>'CEO II V GUILHERME'!O27</f>
        <v>0</v>
      </c>
      <c r="J82" s="176">
        <f t="shared" si="55"/>
        <v>0</v>
      </c>
      <c r="K82" s="155">
        <f>'CEO II V GUILHERME'!Q27</f>
        <v>0</v>
      </c>
      <c r="L82" s="176">
        <f t="shared" si="56"/>
        <v>0</v>
      </c>
      <c r="M82" s="155">
        <f>'CEO II V GUILHERME'!S27</f>
        <v>0</v>
      </c>
      <c r="N82" s="176">
        <f t="shared" si="57"/>
        <v>0</v>
      </c>
      <c r="O82" s="382">
        <f t="shared" si="58"/>
        <v>0</v>
      </c>
      <c r="P82" s="177">
        <f t="shared" si="59"/>
        <v>0</v>
      </c>
      <c r="Q82" s="368">
        <f t="shared" si="60"/>
        <v>1</v>
      </c>
    </row>
    <row r="83" spans="1:17" ht="24.75" thickBot="1" x14ac:dyDescent="0.3">
      <c r="A83" s="184" t="s">
        <v>59</v>
      </c>
      <c r="B83" s="239">
        <f>'CEO II V GUILHERME'!B28</f>
        <v>80</v>
      </c>
      <c r="C83" s="161">
        <f>'CEO II V GUILHERME'!G28</f>
        <v>77</v>
      </c>
      <c r="D83" s="186">
        <f t="shared" si="61"/>
        <v>0.96250000000000002</v>
      </c>
      <c r="E83" s="161">
        <f>'CEO II V GUILHERME'!I28</f>
        <v>0</v>
      </c>
      <c r="F83" s="186">
        <f t="shared" si="62"/>
        <v>0</v>
      </c>
      <c r="G83" s="161">
        <f>'CEO II V GUILHERME'!K28</f>
        <v>0</v>
      </c>
      <c r="H83" s="186">
        <f t="shared" si="54"/>
        <v>0</v>
      </c>
      <c r="I83" s="161">
        <f>'CEO II V GUILHERME'!O28</f>
        <v>0</v>
      </c>
      <c r="J83" s="186">
        <f t="shared" si="55"/>
        <v>0</v>
      </c>
      <c r="K83" s="161">
        <f>'CEO II V GUILHERME'!Q28</f>
        <v>0</v>
      </c>
      <c r="L83" s="186">
        <f t="shared" si="56"/>
        <v>0</v>
      </c>
      <c r="M83" s="161">
        <f>'CEO II V GUILHERME'!S28</f>
        <v>0</v>
      </c>
      <c r="N83" s="186">
        <f t="shared" si="57"/>
        <v>0</v>
      </c>
      <c r="O83" s="383">
        <f t="shared" si="58"/>
        <v>0</v>
      </c>
      <c r="P83" s="187">
        <f t="shared" si="59"/>
        <v>0</v>
      </c>
      <c r="Q83" s="370">
        <f t="shared" si="60"/>
        <v>77</v>
      </c>
    </row>
    <row r="84" spans="1:17" ht="15.75" thickBot="1" x14ac:dyDescent="0.3">
      <c r="A84" s="164" t="s">
        <v>7</v>
      </c>
      <c r="B84" s="165">
        <f>SUM(B76:B83)</f>
        <v>92</v>
      </c>
      <c r="C84" s="166">
        <f>SUM(C76:C83)</f>
        <v>90</v>
      </c>
      <c r="D84" s="299">
        <f t="shared" si="61"/>
        <v>0.97826086956521741</v>
      </c>
      <c r="E84" s="166">
        <f>SUM(E76:E83)</f>
        <v>0</v>
      </c>
      <c r="F84" s="299">
        <f t="shared" si="62"/>
        <v>0</v>
      </c>
      <c r="G84" s="166">
        <f>SUM(G76:G83)</f>
        <v>0</v>
      </c>
      <c r="H84" s="299">
        <f t="shared" si="54"/>
        <v>0</v>
      </c>
      <c r="I84" s="166">
        <f>SUM(I76:I83)</f>
        <v>0</v>
      </c>
      <c r="J84" s="299">
        <f t="shared" si="55"/>
        <v>0</v>
      </c>
      <c r="K84" s="166">
        <f t="shared" ref="K84" si="63">SUM(K76:K83)</f>
        <v>0</v>
      </c>
      <c r="L84" s="299">
        <f t="shared" si="56"/>
        <v>0</v>
      </c>
      <c r="M84" s="166">
        <f t="shared" ref="M84" si="64">SUM(M76:M83)</f>
        <v>0</v>
      </c>
      <c r="N84" s="299">
        <f t="shared" si="57"/>
        <v>0</v>
      </c>
      <c r="O84" s="106">
        <f t="shared" si="58"/>
        <v>0</v>
      </c>
      <c r="P84" s="332">
        <f t="shared" si="59"/>
        <v>0</v>
      </c>
      <c r="Q84" s="166">
        <f t="shared" si="60"/>
        <v>90</v>
      </c>
    </row>
    <row r="86" spans="1:17" ht="15.75" x14ac:dyDescent="0.25">
      <c r="A86" s="1427" t="s">
        <v>285</v>
      </c>
      <c r="B86" s="1428"/>
      <c r="C86" s="1428"/>
      <c r="D86" s="1428"/>
      <c r="E86" s="1428"/>
      <c r="F86" s="1428"/>
      <c r="G86" s="1428"/>
      <c r="H86" s="1428"/>
      <c r="I86" s="1428"/>
      <c r="J86" s="1428"/>
      <c r="K86" s="1428"/>
      <c r="L86" s="1428"/>
      <c r="M86" s="1428"/>
      <c r="N86" s="1428"/>
      <c r="O86" s="1428"/>
      <c r="P86" s="1428"/>
      <c r="Q86" s="1428"/>
    </row>
    <row r="87" spans="1:17" ht="36.75" thickBot="1" x14ac:dyDescent="0.3">
      <c r="A87" s="144" t="s">
        <v>14</v>
      </c>
      <c r="B87" s="145" t="s">
        <v>173</v>
      </c>
      <c r="C87" s="346" t="s">
        <v>2</v>
      </c>
      <c r="D87" s="347" t="s">
        <v>1</v>
      </c>
      <c r="E87" s="346" t="s">
        <v>3</v>
      </c>
      <c r="F87" s="347" t="s">
        <v>1</v>
      </c>
      <c r="G87" s="346" t="s">
        <v>4</v>
      </c>
      <c r="H87" s="347" t="s">
        <v>1</v>
      </c>
      <c r="I87" s="346" t="s">
        <v>5</v>
      </c>
      <c r="J87" s="347" t="s">
        <v>1</v>
      </c>
      <c r="K87" s="348" t="s">
        <v>203</v>
      </c>
      <c r="L87" s="349" t="s">
        <v>1</v>
      </c>
      <c r="M87" s="348" t="s">
        <v>204</v>
      </c>
      <c r="N87" s="349" t="s">
        <v>1</v>
      </c>
      <c r="O87" s="380" t="s">
        <v>206</v>
      </c>
      <c r="P87" s="381" t="s">
        <v>205</v>
      </c>
      <c r="Q87" s="348" t="s">
        <v>6</v>
      </c>
    </row>
    <row r="88" spans="1:17" ht="15.75" thickTop="1" x14ac:dyDescent="0.25">
      <c r="A88" s="154" t="s">
        <v>33</v>
      </c>
      <c r="B88" s="173">
        <f>'AMA_UBS V Medeiros'!B18</f>
        <v>6</v>
      </c>
      <c r="C88" s="152">
        <f>'AMA_UBS V Medeiros'!G18</f>
        <v>6</v>
      </c>
      <c r="D88" s="174">
        <f t="shared" ref="D88:D99" si="65">C88/$B88</f>
        <v>1</v>
      </c>
      <c r="E88" s="152">
        <f>'AMA_UBS V Medeiros'!I18</f>
        <v>0</v>
      </c>
      <c r="F88" s="174">
        <f t="shared" ref="F88:F99" si="66">E88/$B88</f>
        <v>0</v>
      </c>
      <c r="G88" s="152">
        <f>'AMA_UBS V Medeiros'!K18</f>
        <v>0</v>
      </c>
      <c r="H88" s="174">
        <f t="shared" ref="H88:H99" si="67">G88/$B88</f>
        <v>0</v>
      </c>
      <c r="I88" s="152">
        <f>'AMA_UBS V Medeiros'!O18</f>
        <v>0</v>
      </c>
      <c r="J88" s="174">
        <f t="shared" ref="J88:J99" si="68">I88/$B88</f>
        <v>0</v>
      </c>
      <c r="K88" s="152">
        <f>'AMA_UBS V Medeiros'!Q18</f>
        <v>0</v>
      </c>
      <c r="L88" s="174">
        <f t="shared" ref="L88:L99" si="69">K88/$B88</f>
        <v>0</v>
      </c>
      <c r="M88" s="152">
        <f>'AMA_UBS V Medeiros'!S18</f>
        <v>0</v>
      </c>
      <c r="N88" s="174">
        <f t="shared" ref="N88:N99" si="70">M88/$B88</f>
        <v>0</v>
      </c>
      <c r="O88" s="366">
        <f t="shared" ref="O88:O99" si="71">SUM(I88,K88,M88)</f>
        <v>0</v>
      </c>
      <c r="P88" s="175">
        <f t="shared" ref="P88:P99" si="72">O88/($B88*3)</f>
        <v>0</v>
      </c>
      <c r="Q88" s="369">
        <f t="shared" ref="Q88:Q99" si="73">SUM(C88,E88,G88,I88,K88,M88)</f>
        <v>6</v>
      </c>
    </row>
    <row r="89" spans="1:17" x14ac:dyDescent="0.25">
      <c r="A89" s="154" t="s">
        <v>20</v>
      </c>
      <c r="B89" s="188">
        <f>'AMA_UBS V Medeiros'!B21</f>
        <v>4</v>
      </c>
      <c r="C89" s="155">
        <f>'AMA_UBS V Medeiros'!G21</f>
        <v>3.5</v>
      </c>
      <c r="D89" s="176">
        <f t="shared" si="65"/>
        <v>0.875</v>
      </c>
      <c r="E89" s="155">
        <f>'AMA_UBS V Medeiros'!I21</f>
        <v>0</v>
      </c>
      <c r="F89" s="176">
        <f t="shared" si="66"/>
        <v>0</v>
      </c>
      <c r="G89" s="155">
        <f>'AMA_UBS V Medeiros'!K21</f>
        <v>0</v>
      </c>
      <c r="H89" s="176">
        <f t="shared" si="67"/>
        <v>0</v>
      </c>
      <c r="I89" s="155">
        <f>'AMA_UBS V Medeiros'!O21</f>
        <v>0</v>
      </c>
      <c r="J89" s="176">
        <f t="shared" si="68"/>
        <v>0</v>
      </c>
      <c r="K89" s="155">
        <f>'AMA_UBS V Medeiros'!Q21</f>
        <v>0</v>
      </c>
      <c r="L89" s="176">
        <f t="shared" si="69"/>
        <v>0</v>
      </c>
      <c r="M89" s="155">
        <f>'AMA_UBS V Medeiros'!S21</f>
        <v>0</v>
      </c>
      <c r="N89" s="176">
        <f t="shared" si="70"/>
        <v>0</v>
      </c>
      <c r="O89" s="382">
        <f t="shared" si="71"/>
        <v>0</v>
      </c>
      <c r="P89" s="177">
        <f t="shared" si="72"/>
        <v>0</v>
      </c>
      <c r="Q89" s="368">
        <f t="shared" si="73"/>
        <v>3.5</v>
      </c>
    </row>
    <row r="90" spans="1:17" x14ac:dyDescent="0.25">
      <c r="A90" s="154" t="s">
        <v>21</v>
      </c>
      <c r="B90" s="158">
        <f>'AMA_UBS V Medeiros'!B23</f>
        <v>2</v>
      </c>
      <c r="C90" s="155">
        <f>'AMA_UBS V Medeiros'!G23</f>
        <v>2</v>
      </c>
      <c r="D90" s="176">
        <f t="shared" si="65"/>
        <v>1</v>
      </c>
      <c r="E90" s="155">
        <f>'AMA_UBS V Medeiros'!I23</f>
        <v>0</v>
      </c>
      <c r="F90" s="176">
        <f t="shared" si="66"/>
        <v>0</v>
      </c>
      <c r="G90" s="155">
        <f>'AMA_UBS V Medeiros'!K23</f>
        <v>0</v>
      </c>
      <c r="H90" s="176">
        <f t="shared" si="67"/>
        <v>0</v>
      </c>
      <c r="I90" s="155">
        <f>'AMA_UBS V Medeiros'!O23</f>
        <v>0</v>
      </c>
      <c r="J90" s="176">
        <f t="shared" si="68"/>
        <v>0</v>
      </c>
      <c r="K90" s="155">
        <f>'AMA_UBS V Medeiros'!Q23</f>
        <v>0</v>
      </c>
      <c r="L90" s="176">
        <f t="shared" si="69"/>
        <v>0</v>
      </c>
      <c r="M90" s="155">
        <f>'AMA_UBS V Medeiros'!S23</f>
        <v>0</v>
      </c>
      <c r="N90" s="176">
        <f t="shared" si="70"/>
        <v>0</v>
      </c>
      <c r="O90" s="382">
        <f t="shared" si="71"/>
        <v>0</v>
      </c>
      <c r="P90" s="177">
        <f t="shared" si="72"/>
        <v>0</v>
      </c>
      <c r="Q90" s="368">
        <f t="shared" si="73"/>
        <v>2</v>
      </c>
    </row>
    <row r="91" spans="1:17" x14ac:dyDescent="0.25">
      <c r="A91" s="154" t="s">
        <v>22</v>
      </c>
      <c r="B91" s="179">
        <f>'AMA_UBS V Medeiros'!B24</f>
        <v>2</v>
      </c>
      <c r="C91" s="155">
        <f>'AMA_UBS V Medeiros'!G24</f>
        <v>1.75</v>
      </c>
      <c r="D91" s="176">
        <f t="shared" si="65"/>
        <v>0.875</v>
      </c>
      <c r="E91" s="155">
        <f>'AMA_UBS V Medeiros'!I24</f>
        <v>0</v>
      </c>
      <c r="F91" s="176">
        <f t="shared" si="66"/>
        <v>0</v>
      </c>
      <c r="G91" s="155">
        <f>'AMA_UBS V Medeiros'!K24</f>
        <v>0</v>
      </c>
      <c r="H91" s="176">
        <f t="shared" si="67"/>
        <v>0</v>
      </c>
      <c r="I91" s="155">
        <f>'AMA_UBS V Medeiros'!O24</f>
        <v>0</v>
      </c>
      <c r="J91" s="176">
        <f t="shared" si="68"/>
        <v>0</v>
      </c>
      <c r="K91" s="155">
        <f>'AMA_UBS V Medeiros'!Q24</f>
        <v>0</v>
      </c>
      <c r="L91" s="176">
        <f t="shared" si="69"/>
        <v>0</v>
      </c>
      <c r="M91" s="155">
        <f>'AMA_UBS V Medeiros'!S24</f>
        <v>0</v>
      </c>
      <c r="N91" s="176">
        <f t="shared" si="70"/>
        <v>0</v>
      </c>
      <c r="O91" s="382">
        <f t="shared" si="71"/>
        <v>0</v>
      </c>
      <c r="P91" s="177">
        <f t="shared" si="72"/>
        <v>0</v>
      </c>
      <c r="Q91" s="368">
        <f t="shared" si="73"/>
        <v>1.75</v>
      </c>
    </row>
    <row r="92" spans="1:17" x14ac:dyDescent="0.25">
      <c r="A92" s="154" t="s">
        <v>23</v>
      </c>
      <c r="B92" s="158">
        <f>'AMA_UBS V Medeiros'!B25</f>
        <v>3</v>
      </c>
      <c r="C92" s="155">
        <f>'AMA_UBS V Medeiros'!G25</f>
        <v>3</v>
      </c>
      <c r="D92" s="176">
        <f t="shared" si="65"/>
        <v>1</v>
      </c>
      <c r="E92" s="155">
        <f>'AMA_UBS V Medeiros'!I25</f>
        <v>0</v>
      </c>
      <c r="F92" s="176">
        <f t="shared" si="66"/>
        <v>0</v>
      </c>
      <c r="G92" s="155">
        <f>'AMA_UBS V Medeiros'!K25</f>
        <v>0</v>
      </c>
      <c r="H92" s="176">
        <f t="shared" si="67"/>
        <v>0</v>
      </c>
      <c r="I92" s="155">
        <f>'AMA_UBS V Medeiros'!O25</f>
        <v>0</v>
      </c>
      <c r="J92" s="176">
        <f t="shared" si="68"/>
        <v>0</v>
      </c>
      <c r="K92" s="155">
        <f>'AMA_UBS V Medeiros'!Q25</f>
        <v>0</v>
      </c>
      <c r="L92" s="176">
        <f t="shared" si="69"/>
        <v>0</v>
      </c>
      <c r="M92" s="155">
        <f>'AMA_UBS V Medeiros'!S25</f>
        <v>0</v>
      </c>
      <c r="N92" s="176">
        <f t="shared" si="70"/>
        <v>0</v>
      </c>
      <c r="O92" s="382">
        <f t="shared" si="71"/>
        <v>0</v>
      </c>
      <c r="P92" s="177">
        <f t="shared" si="72"/>
        <v>0</v>
      </c>
      <c r="Q92" s="368">
        <f t="shared" si="73"/>
        <v>3</v>
      </c>
    </row>
    <row r="93" spans="1:17" x14ac:dyDescent="0.25">
      <c r="A93" s="154" t="s">
        <v>24</v>
      </c>
      <c r="B93" s="179">
        <f>'AMA_UBS V Medeiros'!B26</f>
        <v>2</v>
      </c>
      <c r="C93" s="155">
        <f>'AMA_UBS V Medeiros'!G26</f>
        <v>2</v>
      </c>
      <c r="D93" s="176">
        <f t="shared" si="65"/>
        <v>1</v>
      </c>
      <c r="E93" s="155">
        <f>'AMA_UBS V Medeiros'!I26</f>
        <v>0</v>
      </c>
      <c r="F93" s="176">
        <f t="shared" si="66"/>
        <v>0</v>
      </c>
      <c r="G93" s="155">
        <f>'AMA_UBS V Medeiros'!K26</f>
        <v>0</v>
      </c>
      <c r="H93" s="176">
        <f t="shared" si="67"/>
        <v>0</v>
      </c>
      <c r="I93" s="155">
        <f>'AMA_UBS V Medeiros'!O26</f>
        <v>0</v>
      </c>
      <c r="J93" s="176">
        <f t="shared" si="68"/>
        <v>0</v>
      </c>
      <c r="K93" s="155">
        <f>'AMA_UBS V Medeiros'!Q26</f>
        <v>0</v>
      </c>
      <c r="L93" s="176">
        <f t="shared" si="69"/>
        <v>0</v>
      </c>
      <c r="M93" s="155">
        <f>'AMA_UBS V Medeiros'!S26</f>
        <v>0</v>
      </c>
      <c r="N93" s="176">
        <f t="shared" si="70"/>
        <v>0</v>
      </c>
      <c r="O93" s="382">
        <f t="shared" si="71"/>
        <v>0</v>
      </c>
      <c r="P93" s="177">
        <f t="shared" si="72"/>
        <v>0</v>
      </c>
      <c r="Q93" s="368">
        <f t="shared" si="73"/>
        <v>2</v>
      </c>
    </row>
    <row r="94" spans="1:17" x14ac:dyDescent="0.25">
      <c r="A94" s="178" t="s">
        <v>45</v>
      </c>
      <c r="B94" s="158">
        <f>'AMA_UBS V Medeiros'!B27</f>
        <v>1</v>
      </c>
      <c r="C94" s="152">
        <f>'AMA_UBS V Medeiros'!G27</f>
        <v>1</v>
      </c>
      <c r="D94" s="174">
        <f t="shared" si="65"/>
        <v>1</v>
      </c>
      <c r="E94" s="152">
        <f>'AMA_UBS V Medeiros'!I27</f>
        <v>0</v>
      </c>
      <c r="F94" s="174">
        <f t="shared" si="66"/>
        <v>0</v>
      </c>
      <c r="G94" s="152">
        <f>'AMA_UBS V Medeiros'!K27</f>
        <v>0</v>
      </c>
      <c r="H94" s="174">
        <f t="shared" si="67"/>
        <v>0</v>
      </c>
      <c r="I94" s="152">
        <f>'AMA_UBS V Medeiros'!O27</f>
        <v>0</v>
      </c>
      <c r="J94" s="174">
        <f t="shared" si="68"/>
        <v>0</v>
      </c>
      <c r="K94" s="152">
        <f>'AMA_UBS V Medeiros'!Q27</f>
        <v>0</v>
      </c>
      <c r="L94" s="174">
        <f t="shared" si="69"/>
        <v>0</v>
      </c>
      <c r="M94" s="152">
        <f>'AMA_UBS V Medeiros'!S27</f>
        <v>0</v>
      </c>
      <c r="N94" s="174">
        <f t="shared" si="70"/>
        <v>0</v>
      </c>
      <c r="O94" s="366">
        <f t="shared" si="71"/>
        <v>0</v>
      </c>
      <c r="P94" s="175">
        <f t="shared" si="72"/>
        <v>0</v>
      </c>
      <c r="Q94" s="369">
        <f t="shared" si="73"/>
        <v>1</v>
      </c>
    </row>
    <row r="95" spans="1:17" x14ac:dyDescent="0.25">
      <c r="A95" s="178" t="s">
        <v>175</v>
      </c>
      <c r="B95" s="158">
        <f>'AMA_UBS V Medeiros'!B28</f>
        <v>6</v>
      </c>
      <c r="C95" s="152">
        <f>'AMA_UBS V Medeiros'!G28</f>
        <v>5</v>
      </c>
      <c r="D95" s="174">
        <f t="shared" si="65"/>
        <v>0.83333333333333337</v>
      </c>
      <c r="E95" s="152">
        <f>'AMA_UBS V Medeiros'!I28</f>
        <v>0</v>
      </c>
      <c r="F95" s="174">
        <f t="shared" si="66"/>
        <v>0</v>
      </c>
      <c r="G95" s="152">
        <f>'AMA_UBS V Medeiros'!K28</f>
        <v>0</v>
      </c>
      <c r="H95" s="174">
        <f t="shared" si="67"/>
        <v>0</v>
      </c>
      <c r="I95" s="152">
        <f>'AMA_UBS V Medeiros'!O28</f>
        <v>0</v>
      </c>
      <c r="J95" s="174">
        <f t="shared" si="68"/>
        <v>0</v>
      </c>
      <c r="K95" s="152">
        <f>'AMA_UBS V Medeiros'!Q28</f>
        <v>0</v>
      </c>
      <c r="L95" s="174">
        <f t="shared" si="69"/>
        <v>0</v>
      </c>
      <c r="M95" s="152">
        <f>'AMA_UBS V Medeiros'!S28</f>
        <v>0</v>
      </c>
      <c r="N95" s="174">
        <f t="shared" si="70"/>
        <v>0</v>
      </c>
      <c r="O95" s="366">
        <f t="shared" si="71"/>
        <v>0</v>
      </c>
      <c r="P95" s="175">
        <f t="shared" si="72"/>
        <v>0</v>
      </c>
      <c r="Q95" s="369">
        <f t="shared" si="73"/>
        <v>5</v>
      </c>
    </row>
    <row r="96" spans="1:17" x14ac:dyDescent="0.25">
      <c r="A96" s="154" t="s">
        <v>25</v>
      </c>
      <c r="B96" s="179">
        <f>'AMA_UBS V Medeiros'!B29</f>
        <v>4</v>
      </c>
      <c r="C96" s="155">
        <f>'AMA_UBS V Medeiros'!G29</f>
        <v>4</v>
      </c>
      <c r="D96" s="176">
        <f t="shared" si="65"/>
        <v>1</v>
      </c>
      <c r="E96" s="155">
        <f>'AMA_UBS V Medeiros'!I29</f>
        <v>0</v>
      </c>
      <c r="F96" s="176">
        <f t="shared" si="66"/>
        <v>0</v>
      </c>
      <c r="G96" s="155">
        <f>'AMA_UBS V Medeiros'!K29</f>
        <v>0</v>
      </c>
      <c r="H96" s="176">
        <f t="shared" si="67"/>
        <v>0</v>
      </c>
      <c r="I96" s="155">
        <f>'AMA_UBS V Medeiros'!O29</f>
        <v>0</v>
      </c>
      <c r="J96" s="176">
        <f t="shared" si="68"/>
        <v>0</v>
      </c>
      <c r="K96" s="155">
        <f>'AMA_UBS V Medeiros'!Q29</f>
        <v>0</v>
      </c>
      <c r="L96" s="176">
        <f t="shared" si="69"/>
        <v>0</v>
      </c>
      <c r="M96" s="155">
        <f>'AMA_UBS V Medeiros'!S29</f>
        <v>0</v>
      </c>
      <c r="N96" s="176">
        <f t="shared" si="70"/>
        <v>0</v>
      </c>
      <c r="O96" s="382">
        <f t="shared" si="71"/>
        <v>0</v>
      </c>
      <c r="P96" s="177">
        <f t="shared" si="72"/>
        <v>0</v>
      </c>
      <c r="Q96" s="368">
        <f t="shared" si="73"/>
        <v>4</v>
      </c>
    </row>
    <row r="97" spans="1:17" x14ac:dyDescent="0.25">
      <c r="A97" s="154" t="s">
        <v>26</v>
      </c>
      <c r="B97" s="179">
        <f>'AMA_UBS V Medeiros'!B30</f>
        <v>1</v>
      </c>
      <c r="C97" s="155">
        <f>'AMA_UBS V Medeiros'!G30</f>
        <v>1</v>
      </c>
      <c r="D97" s="176">
        <f t="shared" si="65"/>
        <v>1</v>
      </c>
      <c r="E97" s="155">
        <f>'AMA_UBS V Medeiros'!I30</f>
        <v>0</v>
      </c>
      <c r="F97" s="176">
        <f t="shared" si="66"/>
        <v>0</v>
      </c>
      <c r="G97" s="155">
        <f>'AMA_UBS V Medeiros'!K30</f>
        <v>0</v>
      </c>
      <c r="H97" s="176">
        <f t="shared" si="67"/>
        <v>0</v>
      </c>
      <c r="I97" s="155">
        <f>'AMA_UBS V Medeiros'!O30</f>
        <v>0</v>
      </c>
      <c r="J97" s="176">
        <f t="shared" si="68"/>
        <v>0</v>
      </c>
      <c r="K97" s="155">
        <f>'AMA_UBS V Medeiros'!Q30</f>
        <v>0</v>
      </c>
      <c r="L97" s="176">
        <f t="shared" si="69"/>
        <v>0</v>
      </c>
      <c r="M97" s="155">
        <f>'AMA_UBS V Medeiros'!S30</f>
        <v>0</v>
      </c>
      <c r="N97" s="176">
        <f t="shared" si="70"/>
        <v>0</v>
      </c>
      <c r="O97" s="382">
        <f t="shared" si="71"/>
        <v>0</v>
      </c>
      <c r="P97" s="177">
        <f t="shared" si="72"/>
        <v>0</v>
      </c>
      <c r="Q97" s="368">
        <f t="shared" si="73"/>
        <v>1</v>
      </c>
    </row>
    <row r="98" spans="1:17" x14ac:dyDescent="0.25">
      <c r="A98" s="154" t="s">
        <v>34</v>
      </c>
      <c r="B98" s="179">
        <f>'AMA_UBS V Medeiros'!B33</f>
        <v>1</v>
      </c>
      <c r="C98" s="155">
        <f>'AMA_UBS V Medeiros'!G33</f>
        <v>1</v>
      </c>
      <c r="D98" s="176">
        <f t="shared" si="65"/>
        <v>1</v>
      </c>
      <c r="E98" s="155">
        <f>'AMA_UBS V Medeiros'!I33</f>
        <v>0</v>
      </c>
      <c r="F98" s="176">
        <f t="shared" si="66"/>
        <v>0</v>
      </c>
      <c r="G98" s="155">
        <f>'AMA_UBS V Medeiros'!K33</f>
        <v>0</v>
      </c>
      <c r="H98" s="176">
        <f t="shared" si="67"/>
        <v>0</v>
      </c>
      <c r="I98" s="155">
        <f>'AMA_UBS V Medeiros'!O33</f>
        <v>0</v>
      </c>
      <c r="J98" s="176">
        <f t="shared" si="68"/>
        <v>0</v>
      </c>
      <c r="K98" s="155">
        <f>'AMA_UBS V Medeiros'!Q33</f>
        <v>0</v>
      </c>
      <c r="L98" s="176">
        <f t="shared" si="69"/>
        <v>0</v>
      </c>
      <c r="M98" s="155">
        <f>'AMA_UBS V Medeiros'!S33</f>
        <v>0</v>
      </c>
      <c r="N98" s="176">
        <f t="shared" si="70"/>
        <v>0</v>
      </c>
      <c r="O98" s="382">
        <f t="shared" si="71"/>
        <v>0</v>
      </c>
      <c r="P98" s="177">
        <f t="shared" si="72"/>
        <v>0</v>
      </c>
      <c r="Q98" s="368">
        <f t="shared" si="73"/>
        <v>1</v>
      </c>
    </row>
    <row r="99" spans="1:17" ht="15.75" thickBot="1" x14ac:dyDescent="0.3">
      <c r="A99" s="164" t="s">
        <v>7</v>
      </c>
      <c r="B99" s="165">
        <f>SUM(B88:B98)</f>
        <v>32</v>
      </c>
      <c r="C99" s="166">
        <f>SUM(C88:C98)</f>
        <v>30.25</v>
      </c>
      <c r="D99" s="299">
        <f t="shared" si="65"/>
        <v>0.9453125</v>
      </c>
      <c r="E99" s="166">
        <f>SUM(E88:E98)</f>
        <v>0</v>
      </c>
      <c r="F99" s="299">
        <f t="shared" si="66"/>
        <v>0</v>
      </c>
      <c r="G99" s="166">
        <f>SUM(G88:G98)</f>
        <v>0</v>
      </c>
      <c r="H99" s="299">
        <f t="shared" si="67"/>
        <v>0</v>
      </c>
      <c r="I99" s="166">
        <f>SUM(I88:I98)</f>
        <v>0</v>
      </c>
      <c r="J99" s="299">
        <f t="shared" si="68"/>
        <v>0</v>
      </c>
      <c r="K99" s="166">
        <f>SUM(K88:K98)</f>
        <v>0</v>
      </c>
      <c r="L99" s="299">
        <f t="shared" si="69"/>
        <v>0</v>
      </c>
      <c r="M99" s="166">
        <f>SUM(M88:M98)</f>
        <v>0</v>
      </c>
      <c r="N99" s="299">
        <f t="shared" si="70"/>
        <v>0</v>
      </c>
      <c r="O99" s="106">
        <f t="shared" si="71"/>
        <v>0</v>
      </c>
      <c r="P99" s="332">
        <f t="shared" si="72"/>
        <v>0</v>
      </c>
      <c r="Q99" s="166">
        <f t="shared" si="73"/>
        <v>30.25</v>
      </c>
    </row>
    <row r="101" spans="1:17" ht="15.75" x14ac:dyDescent="0.25">
      <c r="A101" s="1427" t="s">
        <v>287</v>
      </c>
      <c r="B101" s="1428"/>
      <c r="C101" s="1428"/>
      <c r="D101" s="1428"/>
      <c r="E101" s="1428"/>
      <c r="F101" s="1428"/>
      <c r="G101" s="1428"/>
      <c r="H101" s="1428"/>
      <c r="I101" s="1428"/>
      <c r="J101" s="1428"/>
      <c r="K101" s="1428"/>
      <c r="L101" s="1428"/>
      <c r="M101" s="1428"/>
      <c r="N101" s="1428"/>
      <c r="O101" s="1428"/>
      <c r="P101" s="1428"/>
      <c r="Q101" s="1428"/>
    </row>
    <row r="102" spans="1:17" ht="36.75" thickBot="1" x14ac:dyDescent="0.3">
      <c r="A102" s="144" t="s">
        <v>14</v>
      </c>
      <c r="B102" s="145" t="s">
        <v>173</v>
      </c>
      <c r="C102" s="346" t="s">
        <v>2</v>
      </c>
      <c r="D102" s="347" t="s">
        <v>1</v>
      </c>
      <c r="E102" s="346" t="s">
        <v>3</v>
      </c>
      <c r="F102" s="347" t="s">
        <v>1</v>
      </c>
      <c r="G102" s="346" t="s">
        <v>4</v>
      </c>
      <c r="H102" s="347" t="s">
        <v>1</v>
      </c>
      <c r="I102" s="346" t="s">
        <v>5</v>
      </c>
      <c r="J102" s="347" t="s">
        <v>1</v>
      </c>
      <c r="K102" s="348" t="s">
        <v>203</v>
      </c>
      <c r="L102" s="349" t="s">
        <v>1</v>
      </c>
      <c r="M102" s="348" t="s">
        <v>204</v>
      </c>
      <c r="N102" s="349" t="s">
        <v>1</v>
      </c>
      <c r="O102" s="380" t="s">
        <v>206</v>
      </c>
      <c r="P102" s="381" t="s">
        <v>205</v>
      </c>
      <c r="Q102" s="348" t="s">
        <v>6</v>
      </c>
    </row>
    <row r="103" spans="1:17" ht="15.75" thickTop="1" x14ac:dyDescent="0.25">
      <c r="A103" s="154" t="s">
        <v>33</v>
      </c>
      <c r="B103" s="182">
        <f>'UBS Izolina Mazzei'!B32</f>
        <v>9</v>
      </c>
      <c r="C103" s="152">
        <f>'UBS Izolina Mazzei'!G32</f>
        <v>9</v>
      </c>
      <c r="D103" s="174">
        <f t="shared" ref="D103:D114" si="74">C103/$B103</f>
        <v>1</v>
      </c>
      <c r="E103" s="152">
        <f>'UBS Izolina Mazzei'!I32</f>
        <v>0</v>
      </c>
      <c r="F103" s="174">
        <f t="shared" ref="F103:F114" si="75">E103/$B103</f>
        <v>0</v>
      </c>
      <c r="G103" s="152">
        <f>'UBS Izolina Mazzei'!K32</f>
        <v>0</v>
      </c>
      <c r="H103" s="174">
        <f t="shared" ref="H103:H114" si="76">G103/$B103</f>
        <v>0</v>
      </c>
      <c r="I103" s="152">
        <f>'UBS Izolina Mazzei'!O32</f>
        <v>0</v>
      </c>
      <c r="J103" s="174">
        <f t="shared" ref="J103:J114" si="77">I103/$B103</f>
        <v>0</v>
      </c>
      <c r="K103" s="152">
        <f>'UBS Izolina Mazzei'!Q32</f>
        <v>0</v>
      </c>
      <c r="L103" s="174">
        <f t="shared" ref="L103:L114" si="78">K103/$B103</f>
        <v>0</v>
      </c>
      <c r="M103" s="152">
        <f>'UBS Izolina Mazzei'!S32</f>
        <v>0</v>
      </c>
      <c r="N103" s="174">
        <f t="shared" ref="N103:N114" si="79">M103/$B103</f>
        <v>0</v>
      </c>
      <c r="O103" s="366">
        <f t="shared" ref="O103:O114" si="80">SUM(I103,K103,M103)</f>
        <v>0</v>
      </c>
      <c r="P103" s="175">
        <f t="shared" ref="P103:P114" si="81">O103/($B103*3)</f>
        <v>0</v>
      </c>
      <c r="Q103" s="369">
        <f t="shared" ref="Q103:Q114" si="82">SUM(C103,E103,G103,I103,K103,M103)</f>
        <v>9</v>
      </c>
    </row>
    <row r="104" spans="1:17" x14ac:dyDescent="0.25">
      <c r="A104" s="154" t="s">
        <v>20</v>
      </c>
      <c r="B104" s="179">
        <f>'UBS Izolina Mazzei'!B34</f>
        <v>3</v>
      </c>
      <c r="C104" s="155">
        <f>'UBS Izolina Mazzei'!G34</f>
        <v>3</v>
      </c>
      <c r="D104" s="176">
        <f t="shared" si="74"/>
        <v>1</v>
      </c>
      <c r="E104" s="155">
        <f>'UBS Izolina Mazzei'!I34</f>
        <v>0</v>
      </c>
      <c r="F104" s="176">
        <f>E104/$B104</f>
        <v>0</v>
      </c>
      <c r="G104" s="155">
        <f>'UBS Izolina Mazzei'!K34</f>
        <v>0</v>
      </c>
      <c r="H104" s="176">
        <f t="shared" si="76"/>
        <v>0</v>
      </c>
      <c r="I104" s="155">
        <f>'UBS Izolina Mazzei'!O34</f>
        <v>0</v>
      </c>
      <c r="J104" s="176">
        <f t="shared" si="77"/>
        <v>0</v>
      </c>
      <c r="K104" s="155">
        <f>'UBS Izolina Mazzei'!Q34</f>
        <v>0</v>
      </c>
      <c r="L104" s="176">
        <f t="shared" si="78"/>
        <v>0</v>
      </c>
      <c r="M104" s="155">
        <f>'UBS Izolina Mazzei'!S34</f>
        <v>0</v>
      </c>
      <c r="N104" s="176">
        <f t="shared" si="79"/>
        <v>0</v>
      </c>
      <c r="O104" s="382">
        <f t="shared" si="80"/>
        <v>0</v>
      </c>
      <c r="P104" s="177">
        <f t="shared" si="81"/>
        <v>0</v>
      </c>
      <c r="Q104" s="368">
        <f t="shared" si="82"/>
        <v>3</v>
      </c>
    </row>
    <row r="105" spans="1:17" x14ac:dyDescent="0.25">
      <c r="A105" s="154" t="s">
        <v>43</v>
      </c>
      <c r="B105" s="179">
        <f>'UBS Izolina Mazzei'!B35</f>
        <v>2</v>
      </c>
      <c r="C105" s="155">
        <f>'UBS Izolina Mazzei'!G35</f>
        <v>2</v>
      </c>
      <c r="D105" s="176">
        <f t="shared" si="74"/>
        <v>1</v>
      </c>
      <c r="E105" s="155">
        <f>'UBS Izolina Mazzei'!I35</f>
        <v>0</v>
      </c>
      <c r="F105" s="176">
        <f t="shared" si="75"/>
        <v>0</v>
      </c>
      <c r="G105" s="155">
        <f>'UBS Izolina Mazzei'!K35</f>
        <v>0</v>
      </c>
      <c r="H105" s="176">
        <f t="shared" si="76"/>
        <v>0</v>
      </c>
      <c r="I105" s="155">
        <f>'UBS Izolina Mazzei'!O35</f>
        <v>0</v>
      </c>
      <c r="J105" s="176">
        <f t="shared" si="77"/>
        <v>0</v>
      </c>
      <c r="K105" s="155">
        <f>'UBS Izolina Mazzei'!Q35</f>
        <v>0</v>
      </c>
      <c r="L105" s="176">
        <f t="shared" si="78"/>
        <v>0</v>
      </c>
      <c r="M105" s="155">
        <f>'UBS Izolina Mazzei'!S35</f>
        <v>0</v>
      </c>
      <c r="N105" s="176">
        <f t="shared" si="79"/>
        <v>0</v>
      </c>
      <c r="O105" s="382">
        <f t="shared" si="80"/>
        <v>0</v>
      </c>
      <c r="P105" s="177">
        <f t="shared" si="81"/>
        <v>0</v>
      </c>
      <c r="Q105" s="368">
        <f t="shared" si="82"/>
        <v>2</v>
      </c>
    </row>
    <row r="106" spans="1:17" x14ac:dyDescent="0.25">
      <c r="A106" s="180" t="s">
        <v>193</v>
      </c>
      <c r="B106" s="179">
        <f>'UBS Izolina Mazzei'!B36</f>
        <v>1</v>
      </c>
      <c r="C106" s="155">
        <f>'UBS Izolina Mazzei'!G36</f>
        <v>1</v>
      </c>
      <c r="D106" s="176">
        <f t="shared" si="74"/>
        <v>1</v>
      </c>
      <c r="E106" s="155">
        <f>'UBS Izolina Mazzei'!I36</f>
        <v>0</v>
      </c>
      <c r="F106" s="176">
        <f t="shared" si="75"/>
        <v>0</v>
      </c>
      <c r="G106" s="155">
        <f>'UBS Izolina Mazzei'!K36</f>
        <v>0</v>
      </c>
      <c r="H106" s="176">
        <f t="shared" si="76"/>
        <v>0</v>
      </c>
      <c r="I106" s="155">
        <f>'UBS Izolina Mazzei'!O36</f>
        <v>0</v>
      </c>
      <c r="J106" s="176">
        <f t="shared" si="77"/>
        <v>0</v>
      </c>
      <c r="K106" s="155">
        <f>'UBS Izolina Mazzei'!Q36</f>
        <v>0</v>
      </c>
      <c r="L106" s="176">
        <f t="shared" si="78"/>
        <v>0</v>
      </c>
      <c r="M106" s="155">
        <f>'UBS Izolina Mazzei'!S36</f>
        <v>0</v>
      </c>
      <c r="N106" s="176">
        <f t="shared" si="79"/>
        <v>0</v>
      </c>
      <c r="O106" s="382">
        <f t="shared" si="80"/>
        <v>0</v>
      </c>
      <c r="P106" s="177">
        <f t="shared" si="81"/>
        <v>0</v>
      </c>
      <c r="Q106" s="368">
        <f t="shared" si="82"/>
        <v>1</v>
      </c>
    </row>
    <row r="107" spans="1:17" x14ac:dyDescent="0.25">
      <c r="A107" s="154" t="s">
        <v>23</v>
      </c>
      <c r="B107" s="179">
        <f>'UBS Izolina Mazzei'!B37</f>
        <v>2</v>
      </c>
      <c r="C107" s="155">
        <f>'UBS Izolina Mazzei'!G37</f>
        <v>2</v>
      </c>
      <c r="D107" s="176">
        <f t="shared" si="74"/>
        <v>1</v>
      </c>
      <c r="E107" s="155">
        <f>'UBS Izolina Mazzei'!I37</f>
        <v>0</v>
      </c>
      <c r="F107" s="176">
        <f t="shared" si="75"/>
        <v>0</v>
      </c>
      <c r="G107" s="155">
        <f>'UBS Izolina Mazzei'!K37</f>
        <v>0</v>
      </c>
      <c r="H107" s="176">
        <f t="shared" si="76"/>
        <v>0</v>
      </c>
      <c r="I107" s="155">
        <f>'UBS Izolina Mazzei'!O37</f>
        <v>0</v>
      </c>
      <c r="J107" s="176">
        <f t="shared" si="77"/>
        <v>0</v>
      </c>
      <c r="K107" s="155">
        <f>'UBS Izolina Mazzei'!Q37</f>
        <v>0</v>
      </c>
      <c r="L107" s="176">
        <f t="shared" si="78"/>
        <v>0</v>
      </c>
      <c r="M107" s="155">
        <f>'UBS Izolina Mazzei'!S37</f>
        <v>0</v>
      </c>
      <c r="N107" s="176">
        <f t="shared" si="79"/>
        <v>0</v>
      </c>
      <c r="O107" s="382">
        <f t="shared" si="80"/>
        <v>0</v>
      </c>
      <c r="P107" s="177">
        <f t="shared" si="81"/>
        <v>0</v>
      </c>
      <c r="Q107" s="368">
        <f t="shared" si="82"/>
        <v>2</v>
      </c>
    </row>
    <row r="108" spans="1:17" x14ac:dyDescent="0.25">
      <c r="A108" s="154" t="s">
        <v>24</v>
      </c>
      <c r="B108" s="179">
        <f>'UBS Izolina Mazzei'!B41</f>
        <v>2</v>
      </c>
      <c r="C108" s="155">
        <f>'UBS Izolina Mazzei'!G41</f>
        <v>2</v>
      </c>
      <c r="D108" s="176">
        <f t="shared" si="74"/>
        <v>1</v>
      </c>
      <c r="E108" s="155">
        <f>'UBS Izolina Mazzei'!I41</f>
        <v>0</v>
      </c>
      <c r="F108" s="176">
        <f t="shared" si="75"/>
        <v>0</v>
      </c>
      <c r="G108" s="155">
        <f>'UBS Izolina Mazzei'!K41</f>
        <v>0</v>
      </c>
      <c r="H108" s="176">
        <f t="shared" si="76"/>
        <v>0</v>
      </c>
      <c r="I108" s="155">
        <f>'UBS Izolina Mazzei'!O41</f>
        <v>0</v>
      </c>
      <c r="J108" s="176">
        <f t="shared" si="77"/>
        <v>0</v>
      </c>
      <c r="K108" s="155">
        <f>'UBS Izolina Mazzei'!Q41</f>
        <v>0</v>
      </c>
      <c r="L108" s="176">
        <f t="shared" si="78"/>
        <v>0</v>
      </c>
      <c r="M108" s="155">
        <f>'UBS Izolina Mazzei'!S41</f>
        <v>0</v>
      </c>
      <c r="N108" s="176">
        <f t="shared" si="79"/>
        <v>0</v>
      </c>
      <c r="O108" s="382">
        <f t="shared" si="80"/>
        <v>0</v>
      </c>
      <c r="P108" s="177">
        <f t="shared" si="81"/>
        <v>0</v>
      </c>
      <c r="Q108" s="368">
        <f t="shared" si="82"/>
        <v>2</v>
      </c>
    </row>
    <row r="109" spans="1:17" x14ac:dyDescent="0.25">
      <c r="A109" s="154" t="s">
        <v>25</v>
      </c>
      <c r="B109" s="158">
        <f>'UBS Izolina Mazzei'!B42</f>
        <v>4</v>
      </c>
      <c r="C109" s="155">
        <f>'UBS Izolina Mazzei'!G42</f>
        <v>4</v>
      </c>
      <c r="D109" s="176">
        <f t="shared" si="74"/>
        <v>1</v>
      </c>
      <c r="E109" s="155">
        <f>'UBS Izolina Mazzei'!I42</f>
        <v>0</v>
      </c>
      <c r="F109" s="176">
        <f t="shared" si="75"/>
        <v>0</v>
      </c>
      <c r="G109" s="155">
        <f>'UBS Izolina Mazzei'!K42</f>
        <v>0</v>
      </c>
      <c r="H109" s="176">
        <f t="shared" si="76"/>
        <v>0</v>
      </c>
      <c r="I109" s="155">
        <f>'UBS Izolina Mazzei'!O42</f>
        <v>0</v>
      </c>
      <c r="J109" s="176">
        <f t="shared" si="77"/>
        <v>0</v>
      </c>
      <c r="K109" s="155">
        <f>'UBS Izolina Mazzei'!Q42</f>
        <v>0</v>
      </c>
      <c r="L109" s="176">
        <f t="shared" si="78"/>
        <v>0</v>
      </c>
      <c r="M109" s="155">
        <f>'UBS Izolina Mazzei'!S42</f>
        <v>0</v>
      </c>
      <c r="N109" s="176">
        <f t="shared" si="79"/>
        <v>0</v>
      </c>
      <c r="O109" s="382">
        <f t="shared" si="80"/>
        <v>0</v>
      </c>
      <c r="P109" s="177">
        <f t="shared" si="81"/>
        <v>0</v>
      </c>
      <c r="Q109" s="368">
        <f t="shared" si="82"/>
        <v>4</v>
      </c>
    </row>
    <row r="110" spans="1:17" x14ac:dyDescent="0.25">
      <c r="A110" s="178" t="s">
        <v>45</v>
      </c>
      <c r="B110" s="158">
        <f>'UBS Izolina Mazzei'!B43</f>
        <v>1</v>
      </c>
      <c r="C110" s="152">
        <f>'UBS Izolina Mazzei'!G43</f>
        <v>1</v>
      </c>
      <c r="D110" s="174">
        <f t="shared" si="74"/>
        <v>1</v>
      </c>
      <c r="E110" s="152">
        <f>'UBS Izolina Mazzei'!I43</f>
        <v>0</v>
      </c>
      <c r="F110" s="174">
        <f t="shared" si="75"/>
        <v>0</v>
      </c>
      <c r="G110" s="152">
        <f>'UBS Izolina Mazzei'!K43</f>
        <v>0</v>
      </c>
      <c r="H110" s="174">
        <f t="shared" si="76"/>
        <v>0</v>
      </c>
      <c r="I110" s="152">
        <f>'UBS Izolina Mazzei'!O43</f>
        <v>0</v>
      </c>
      <c r="J110" s="174">
        <f t="shared" si="77"/>
        <v>0</v>
      </c>
      <c r="K110" s="152">
        <f>'UBS Izolina Mazzei'!Q43</f>
        <v>0</v>
      </c>
      <c r="L110" s="174">
        <f t="shared" si="78"/>
        <v>0</v>
      </c>
      <c r="M110" s="152">
        <f>'UBS Izolina Mazzei'!S43</f>
        <v>0</v>
      </c>
      <c r="N110" s="174">
        <f t="shared" si="79"/>
        <v>0</v>
      </c>
      <c r="O110" s="366">
        <f t="shared" si="80"/>
        <v>0</v>
      </c>
      <c r="P110" s="175">
        <f t="shared" si="81"/>
        <v>0</v>
      </c>
      <c r="Q110" s="369">
        <f t="shared" si="82"/>
        <v>1</v>
      </c>
    </row>
    <row r="111" spans="1:17" x14ac:dyDescent="0.25">
      <c r="A111" s="154" t="s">
        <v>26</v>
      </c>
      <c r="B111" s="179">
        <f>'UBS Izolina Mazzei'!B44</f>
        <v>1</v>
      </c>
      <c r="C111" s="155">
        <f>'UBS Izolina Mazzei'!G44</f>
        <v>1</v>
      </c>
      <c r="D111" s="176">
        <f t="shared" si="74"/>
        <v>1</v>
      </c>
      <c r="E111" s="155">
        <f>'UBS Izolina Mazzei'!I44</f>
        <v>0</v>
      </c>
      <c r="F111" s="176">
        <f t="shared" si="75"/>
        <v>0</v>
      </c>
      <c r="G111" s="155">
        <f>'UBS Izolina Mazzei'!K44</f>
        <v>0</v>
      </c>
      <c r="H111" s="176">
        <f t="shared" si="76"/>
        <v>0</v>
      </c>
      <c r="I111" s="155">
        <f>'UBS Izolina Mazzei'!O44</f>
        <v>0</v>
      </c>
      <c r="J111" s="176">
        <f t="shared" si="77"/>
        <v>0</v>
      </c>
      <c r="K111" s="155">
        <f>'UBS Izolina Mazzei'!Q44</f>
        <v>0</v>
      </c>
      <c r="L111" s="176">
        <f t="shared" si="78"/>
        <v>0</v>
      </c>
      <c r="M111" s="155">
        <f>'UBS Izolina Mazzei'!S44</f>
        <v>0</v>
      </c>
      <c r="N111" s="176">
        <f t="shared" si="79"/>
        <v>0</v>
      </c>
      <c r="O111" s="382">
        <f t="shared" si="80"/>
        <v>0</v>
      </c>
      <c r="P111" s="177">
        <f t="shared" si="81"/>
        <v>0</v>
      </c>
      <c r="Q111" s="368">
        <f t="shared" si="82"/>
        <v>1</v>
      </c>
    </row>
    <row r="112" spans="1:17" x14ac:dyDescent="0.25">
      <c r="A112" s="180" t="s">
        <v>34</v>
      </c>
      <c r="B112" s="158">
        <f>'UBS Izolina Mazzei'!B45</f>
        <v>1</v>
      </c>
      <c r="C112" s="155">
        <f>'UBS Izolina Mazzei'!G45</f>
        <v>1</v>
      </c>
      <c r="D112" s="176">
        <f t="shared" si="74"/>
        <v>1</v>
      </c>
      <c r="E112" s="155">
        <f>'UBS Izolina Mazzei'!I45</f>
        <v>0</v>
      </c>
      <c r="F112" s="176">
        <f t="shared" si="75"/>
        <v>0</v>
      </c>
      <c r="G112" s="155">
        <f>'UBS Izolina Mazzei'!K45</f>
        <v>0</v>
      </c>
      <c r="H112" s="176">
        <f t="shared" si="76"/>
        <v>0</v>
      </c>
      <c r="I112" s="155">
        <f>'UBS Izolina Mazzei'!O45</f>
        <v>0</v>
      </c>
      <c r="J112" s="176">
        <f t="shared" si="77"/>
        <v>0</v>
      </c>
      <c r="K112" s="155">
        <f>'UBS Izolina Mazzei'!Q45</f>
        <v>0</v>
      </c>
      <c r="L112" s="176">
        <f t="shared" si="78"/>
        <v>0</v>
      </c>
      <c r="M112" s="155">
        <f>'UBS Izolina Mazzei'!S45</f>
        <v>0</v>
      </c>
      <c r="N112" s="176">
        <f t="shared" si="79"/>
        <v>0</v>
      </c>
      <c r="O112" s="382">
        <f t="shared" si="80"/>
        <v>0</v>
      </c>
      <c r="P112" s="177">
        <f t="shared" si="81"/>
        <v>0</v>
      </c>
      <c r="Q112" s="368">
        <f t="shared" si="82"/>
        <v>1</v>
      </c>
    </row>
    <row r="113" spans="1:17" ht="15.75" thickBot="1" x14ac:dyDescent="0.3">
      <c r="A113" s="160" t="s">
        <v>41</v>
      </c>
      <c r="B113" s="185">
        <f>'UBS Izolina Mazzei'!B46</f>
        <v>1</v>
      </c>
      <c r="C113" s="161">
        <f>'UBS Izolina Mazzei'!G46</f>
        <v>1</v>
      </c>
      <c r="D113" s="186">
        <f t="shared" si="74"/>
        <v>1</v>
      </c>
      <c r="E113" s="161">
        <f>'UBS Izolina Mazzei'!I46</f>
        <v>0</v>
      </c>
      <c r="F113" s="186">
        <f t="shared" si="75"/>
        <v>0</v>
      </c>
      <c r="G113" s="161">
        <f>'UBS Izolina Mazzei'!K46</f>
        <v>0</v>
      </c>
      <c r="H113" s="186">
        <f t="shared" si="76"/>
        <v>0</v>
      </c>
      <c r="I113" s="161">
        <f>'UBS Izolina Mazzei'!O46</f>
        <v>0</v>
      </c>
      <c r="J113" s="186">
        <f t="shared" si="77"/>
        <v>0</v>
      </c>
      <c r="K113" s="161">
        <f>'UBS Izolina Mazzei'!Q46</f>
        <v>0</v>
      </c>
      <c r="L113" s="186">
        <f t="shared" si="78"/>
        <v>0</v>
      </c>
      <c r="M113" s="161">
        <f>'UBS Izolina Mazzei'!S46</f>
        <v>0</v>
      </c>
      <c r="N113" s="186">
        <f t="shared" si="79"/>
        <v>0</v>
      </c>
      <c r="O113" s="383">
        <f t="shared" si="80"/>
        <v>0</v>
      </c>
      <c r="P113" s="187">
        <f t="shared" si="81"/>
        <v>0</v>
      </c>
      <c r="Q113" s="370">
        <f t="shared" si="82"/>
        <v>1</v>
      </c>
    </row>
    <row r="114" spans="1:17" ht="15.75" thickBot="1" x14ac:dyDescent="0.3">
      <c r="A114" s="164" t="s">
        <v>7</v>
      </c>
      <c r="B114" s="165">
        <f>SUM(B103:B113)</f>
        <v>27</v>
      </c>
      <c r="C114" s="166">
        <f>SUM(C103:C113)</f>
        <v>27</v>
      </c>
      <c r="D114" s="299">
        <f t="shared" si="74"/>
        <v>1</v>
      </c>
      <c r="E114" s="166">
        <f>SUM(E103:E113)</f>
        <v>0</v>
      </c>
      <c r="F114" s="299">
        <f t="shared" si="75"/>
        <v>0</v>
      </c>
      <c r="G114" s="166">
        <f>SUM(G103:G113)</f>
        <v>0</v>
      </c>
      <c r="H114" s="299">
        <f t="shared" si="76"/>
        <v>0</v>
      </c>
      <c r="I114" s="166">
        <f>SUM(I103:I113)</f>
        <v>0</v>
      </c>
      <c r="J114" s="299">
        <f t="shared" si="77"/>
        <v>0</v>
      </c>
      <c r="K114" s="166">
        <f t="shared" ref="K114" si="83">SUM(K103:K113)</f>
        <v>0</v>
      </c>
      <c r="L114" s="299">
        <f t="shared" si="78"/>
        <v>0</v>
      </c>
      <c r="M114" s="166">
        <f t="shared" ref="M114" si="84">SUM(M103:M113)</f>
        <v>0</v>
      </c>
      <c r="N114" s="299">
        <f t="shared" si="79"/>
        <v>0</v>
      </c>
      <c r="O114" s="106">
        <f t="shared" si="80"/>
        <v>0</v>
      </c>
      <c r="P114" s="332">
        <f t="shared" si="81"/>
        <v>0</v>
      </c>
      <c r="Q114" s="166">
        <f t="shared" si="82"/>
        <v>27</v>
      </c>
    </row>
    <row r="116" spans="1:17" ht="15.75" x14ac:dyDescent="0.25">
      <c r="A116" s="1427" t="s">
        <v>289</v>
      </c>
      <c r="B116" s="1428"/>
      <c r="C116" s="1428"/>
      <c r="D116" s="1428"/>
      <c r="E116" s="1428"/>
      <c r="F116" s="1428"/>
      <c r="G116" s="1428"/>
      <c r="H116" s="1428"/>
      <c r="I116" s="1428"/>
      <c r="J116" s="1428"/>
      <c r="K116" s="1428"/>
      <c r="L116" s="1428"/>
      <c r="M116" s="1428"/>
      <c r="N116" s="1428"/>
      <c r="O116" s="1428"/>
      <c r="P116" s="1428"/>
      <c r="Q116" s="1428"/>
    </row>
    <row r="117" spans="1:17" ht="36.75" thickBot="1" x14ac:dyDescent="0.3">
      <c r="A117" s="144" t="s">
        <v>14</v>
      </c>
      <c r="B117" s="145" t="s">
        <v>173</v>
      </c>
      <c r="C117" s="346" t="s">
        <v>2</v>
      </c>
      <c r="D117" s="347" t="s">
        <v>1</v>
      </c>
      <c r="E117" s="346" t="s">
        <v>3</v>
      </c>
      <c r="F117" s="347" t="s">
        <v>1</v>
      </c>
      <c r="G117" s="346" t="s">
        <v>4</v>
      </c>
      <c r="H117" s="347" t="s">
        <v>1</v>
      </c>
      <c r="I117" s="346" t="s">
        <v>5</v>
      </c>
      <c r="J117" s="347" t="s">
        <v>1</v>
      </c>
      <c r="K117" s="348" t="s">
        <v>203</v>
      </c>
      <c r="L117" s="349" t="s">
        <v>1</v>
      </c>
      <c r="M117" s="348" t="s">
        <v>204</v>
      </c>
      <c r="N117" s="349" t="s">
        <v>1</v>
      </c>
      <c r="O117" s="380" t="s">
        <v>206</v>
      </c>
      <c r="P117" s="381" t="s">
        <v>205</v>
      </c>
      <c r="Q117" s="348" t="s">
        <v>6</v>
      </c>
    </row>
    <row r="118" spans="1:17" ht="15.75" thickTop="1" x14ac:dyDescent="0.25">
      <c r="A118" s="154" t="s">
        <v>33</v>
      </c>
      <c r="B118" s="182">
        <f>'UBS Jardim Japão'!B17</f>
        <v>6</v>
      </c>
      <c r="C118" s="152">
        <f>'UBS Jardim Japão'!G17</f>
        <v>5</v>
      </c>
      <c r="D118" s="174">
        <f t="shared" ref="D118:D128" si="85">C118/$B118</f>
        <v>0.83333333333333337</v>
      </c>
      <c r="E118" s="152">
        <f>'UBS Jardim Japão'!I17</f>
        <v>0</v>
      </c>
      <c r="F118" s="174">
        <f t="shared" ref="F118:F128" si="86">E118/$B118</f>
        <v>0</v>
      </c>
      <c r="G118" s="152">
        <f>'UBS Jardim Japão'!K17</f>
        <v>0</v>
      </c>
      <c r="H118" s="174">
        <f t="shared" ref="H118:H128" si="87">G118/$B118</f>
        <v>0</v>
      </c>
      <c r="I118" s="152">
        <f>'UBS Jardim Japão'!O17</f>
        <v>0</v>
      </c>
      <c r="J118" s="174">
        <f t="shared" ref="J118:J128" si="88">I118/$B118</f>
        <v>0</v>
      </c>
      <c r="K118" s="152">
        <f>'UBS Jardim Japão'!Q17</f>
        <v>0</v>
      </c>
      <c r="L118" s="174">
        <f t="shared" ref="L118:L128" si="89">K118/$B118</f>
        <v>0</v>
      </c>
      <c r="M118" s="152">
        <f>'UBS Jardim Japão'!S17</f>
        <v>0</v>
      </c>
      <c r="N118" s="174">
        <f t="shared" ref="N118:N128" si="90">M118/$B118</f>
        <v>0</v>
      </c>
      <c r="O118" s="366">
        <f t="shared" ref="O118:O128" si="91">SUM(I118,K118,M118)</f>
        <v>0</v>
      </c>
      <c r="P118" s="175">
        <f t="shared" ref="P118:P128" si="92">O118/($B118*3)</f>
        <v>0</v>
      </c>
      <c r="Q118" s="369">
        <f t="shared" ref="Q118:Q128" si="93">SUM(C118,E118,G118,I118,K118,M118)</f>
        <v>5</v>
      </c>
    </row>
    <row r="119" spans="1:17" x14ac:dyDescent="0.25">
      <c r="A119" s="154" t="s">
        <v>20</v>
      </c>
      <c r="B119" s="179">
        <f>'UBS Jardim Japão'!B18</f>
        <v>3</v>
      </c>
      <c r="C119" s="159">
        <f>'UBS Jardim Japão'!G18</f>
        <v>3</v>
      </c>
      <c r="D119" s="176">
        <f t="shared" si="85"/>
        <v>1</v>
      </c>
      <c r="E119" s="159">
        <f>'UBS Jardim Japão'!I18</f>
        <v>0</v>
      </c>
      <c r="F119" s="176">
        <f t="shared" si="86"/>
        <v>0</v>
      </c>
      <c r="G119" s="159">
        <f>'UBS Jardim Japão'!K18</f>
        <v>0</v>
      </c>
      <c r="H119" s="176">
        <f t="shared" si="87"/>
        <v>0</v>
      </c>
      <c r="I119" s="155">
        <f>'UBS Jardim Japão'!O18</f>
        <v>0</v>
      </c>
      <c r="J119" s="176">
        <f t="shared" si="88"/>
        <v>0</v>
      </c>
      <c r="K119" s="155">
        <f>'UBS Jardim Japão'!Q18</f>
        <v>0</v>
      </c>
      <c r="L119" s="176">
        <f t="shared" si="89"/>
        <v>0</v>
      </c>
      <c r="M119" s="155">
        <f>'UBS Jardim Japão'!S18</f>
        <v>0</v>
      </c>
      <c r="N119" s="176">
        <f t="shared" si="90"/>
        <v>0</v>
      </c>
      <c r="O119" s="382">
        <f t="shared" si="91"/>
        <v>0</v>
      </c>
      <c r="P119" s="177">
        <f t="shared" si="92"/>
        <v>0</v>
      </c>
      <c r="Q119" s="368">
        <f t="shared" si="93"/>
        <v>3</v>
      </c>
    </row>
    <row r="120" spans="1:17" x14ac:dyDescent="0.25">
      <c r="A120" s="154" t="s">
        <v>43</v>
      </c>
      <c r="B120" s="179">
        <f>'UBS Jardim Japão'!B19</f>
        <v>3</v>
      </c>
      <c r="C120" s="155">
        <f>'UBS Jardim Japão'!G19</f>
        <v>2.5</v>
      </c>
      <c r="D120" s="176">
        <f t="shared" si="85"/>
        <v>0.83333333333333337</v>
      </c>
      <c r="E120" s="155">
        <f>'UBS Jardim Japão'!I19</f>
        <v>0</v>
      </c>
      <c r="F120" s="176">
        <f t="shared" si="86"/>
        <v>0</v>
      </c>
      <c r="G120" s="155">
        <f>'UBS Jardim Japão'!K19</f>
        <v>0</v>
      </c>
      <c r="H120" s="176">
        <f t="shared" si="87"/>
        <v>0</v>
      </c>
      <c r="I120" s="155">
        <f>'UBS Jardim Japão'!O19</f>
        <v>0</v>
      </c>
      <c r="J120" s="176">
        <f t="shared" si="88"/>
        <v>0</v>
      </c>
      <c r="K120" s="155">
        <f>'UBS Jardim Japão'!Q19</f>
        <v>0</v>
      </c>
      <c r="L120" s="176">
        <f t="shared" si="89"/>
        <v>0</v>
      </c>
      <c r="M120" s="155">
        <f>'UBS Jardim Japão'!S19</f>
        <v>0</v>
      </c>
      <c r="N120" s="176">
        <f t="shared" si="90"/>
        <v>0</v>
      </c>
      <c r="O120" s="382">
        <f t="shared" si="91"/>
        <v>0</v>
      </c>
      <c r="P120" s="177">
        <f t="shared" si="92"/>
        <v>0</v>
      </c>
      <c r="Q120" s="368">
        <f t="shared" si="93"/>
        <v>2.5</v>
      </c>
    </row>
    <row r="121" spans="1:17" x14ac:dyDescent="0.25">
      <c r="A121" s="154" t="s">
        <v>23</v>
      </c>
      <c r="B121" s="179">
        <f>'UBS Jardim Japão'!B20</f>
        <v>3</v>
      </c>
      <c r="C121" s="155">
        <f>'UBS Jardim Japão'!G20</f>
        <v>3</v>
      </c>
      <c r="D121" s="176">
        <f t="shared" si="85"/>
        <v>1</v>
      </c>
      <c r="E121" s="155">
        <f>'UBS Jardim Japão'!I20</f>
        <v>0</v>
      </c>
      <c r="F121" s="176">
        <f t="shared" si="86"/>
        <v>0</v>
      </c>
      <c r="G121" s="155">
        <f>'UBS Jardim Japão'!K20</f>
        <v>0</v>
      </c>
      <c r="H121" s="176">
        <f t="shared" si="87"/>
        <v>0</v>
      </c>
      <c r="I121" s="155">
        <f>'UBS Jardim Japão'!O20</f>
        <v>0</v>
      </c>
      <c r="J121" s="176">
        <f t="shared" si="88"/>
        <v>0</v>
      </c>
      <c r="K121" s="155">
        <f>'UBS Jardim Japão'!Q20</f>
        <v>0</v>
      </c>
      <c r="L121" s="176">
        <f t="shared" si="89"/>
        <v>0</v>
      </c>
      <c r="M121" s="155">
        <f>'UBS Jardim Japão'!S20</f>
        <v>0</v>
      </c>
      <c r="N121" s="176">
        <f t="shared" si="90"/>
        <v>0</v>
      </c>
      <c r="O121" s="382">
        <f t="shared" si="91"/>
        <v>0</v>
      </c>
      <c r="P121" s="177">
        <f t="shared" si="92"/>
        <v>0</v>
      </c>
      <c r="Q121" s="368">
        <f t="shared" si="93"/>
        <v>3</v>
      </c>
    </row>
    <row r="122" spans="1:17" x14ac:dyDescent="0.25">
      <c r="A122" s="154" t="s">
        <v>24</v>
      </c>
      <c r="B122" s="179">
        <f>'UBS Jardim Japão'!B21</f>
        <v>2</v>
      </c>
      <c r="C122" s="155">
        <f>'UBS Jardim Japão'!G21</f>
        <v>2</v>
      </c>
      <c r="D122" s="176">
        <f t="shared" si="85"/>
        <v>1</v>
      </c>
      <c r="E122" s="155">
        <f>'UBS Jardim Japão'!I21</f>
        <v>0</v>
      </c>
      <c r="F122" s="176">
        <f t="shared" si="86"/>
        <v>0</v>
      </c>
      <c r="G122" s="155">
        <f>'UBS Jardim Japão'!K21</f>
        <v>0</v>
      </c>
      <c r="H122" s="176">
        <f t="shared" si="87"/>
        <v>0</v>
      </c>
      <c r="I122" s="155">
        <f>'UBS Jardim Japão'!O21</f>
        <v>0</v>
      </c>
      <c r="J122" s="176">
        <f t="shared" si="88"/>
        <v>0</v>
      </c>
      <c r="K122" s="155">
        <f>'UBS Jardim Japão'!Q21</f>
        <v>0</v>
      </c>
      <c r="L122" s="176">
        <f t="shared" si="89"/>
        <v>0</v>
      </c>
      <c r="M122" s="155">
        <f>'UBS Jardim Japão'!S21</f>
        <v>0</v>
      </c>
      <c r="N122" s="176">
        <f t="shared" si="90"/>
        <v>0</v>
      </c>
      <c r="O122" s="382">
        <f t="shared" si="91"/>
        <v>0</v>
      </c>
      <c r="P122" s="177">
        <f t="shared" si="92"/>
        <v>0</v>
      </c>
      <c r="Q122" s="368">
        <f t="shared" si="93"/>
        <v>2</v>
      </c>
    </row>
    <row r="123" spans="1:17" x14ac:dyDescent="0.25">
      <c r="A123" s="154" t="s">
        <v>25</v>
      </c>
      <c r="B123" s="179">
        <f>'UBS Jardim Japão'!B22</f>
        <v>6</v>
      </c>
      <c r="C123" s="155">
        <f>'UBS Jardim Japão'!G22</f>
        <v>7</v>
      </c>
      <c r="D123" s="176">
        <f t="shared" si="85"/>
        <v>1.1666666666666667</v>
      </c>
      <c r="E123" s="155">
        <f>'UBS Jardim Japão'!I22</f>
        <v>0</v>
      </c>
      <c r="F123" s="176">
        <f t="shared" si="86"/>
        <v>0</v>
      </c>
      <c r="G123" s="155">
        <f>'UBS Jardim Japão'!K22</f>
        <v>0</v>
      </c>
      <c r="H123" s="176">
        <f t="shared" si="87"/>
        <v>0</v>
      </c>
      <c r="I123" s="155">
        <f>'UBS Jardim Japão'!O22</f>
        <v>0</v>
      </c>
      <c r="J123" s="176">
        <f t="shared" si="88"/>
        <v>0</v>
      </c>
      <c r="K123" s="155">
        <f>'UBS Jardim Japão'!Q22</f>
        <v>0</v>
      </c>
      <c r="L123" s="176">
        <f t="shared" si="89"/>
        <v>0</v>
      </c>
      <c r="M123" s="155">
        <f>'UBS Jardim Japão'!S22</f>
        <v>0</v>
      </c>
      <c r="N123" s="176">
        <f t="shared" si="90"/>
        <v>0</v>
      </c>
      <c r="O123" s="382">
        <f t="shared" si="91"/>
        <v>0</v>
      </c>
      <c r="P123" s="177">
        <f t="shared" si="92"/>
        <v>0</v>
      </c>
      <c r="Q123" s="368">
        <f t="shared" si="93"/>
        <v>7</v>
      </c>
    </row>
    <row r="124" spans="1:17" x14ac:dyDescent="0.25">
      <c r="A124" s="154" t="s">
        <v>45</v>
      </c>
      <c r="B124" s="179">
        <f>'UBS Jardim Japão'!B23</f>
        <v>1</v>
      </c>
      <c r="C124" s="155">
        <f>'UBS Jardim Japão'!G23</f>
        <v>1</v>
      </c>
      <c r="D124" s="176">
        <f t="shared" si="85"/>
        <v>1</v>
      </c>
      <c r="E124" s="155">
        <f>'UBS Jardim Japão'!I23</f>
        <v>0</v>
      </c>
      <c r="F124" s="176">
        <f t="shared" si="86"/>
        <v>0</v>
      </c>
      <c r="G124" s="155">
        <f>'UBS Jardim Japão'!K23</f>
        <v>0</v>
      </c>
      <c r="H124" s="176">
        <f t="shared" si="87"/>
        <v>0</v>
      </c>
      <c r="I124" s="155">
        <f>'UBS Jardim Japão'!O23</f>
        <v>0</v>
      </c>
      <c r="J124" s="176">
        <f t="shared" si="88"/>
        <v>0</v>
      </c>
      <c r="K124" s="155">
        <f>'UBS Jardim Japão'!Q23</f>
        <v>0</v>
      </c>
      <c r="L124" s="176">
        <f t="shared" si="89"/>
        <v>0</v>
      </c>
      <c r="M124" s="155">
        <f>'UBS Jardim Japão'!S23</f>
        <v>0</v>
      </c>
      <c r="N124" s="176">
        <f t="shared" si="90"/>
        <v>0</v>
      </c>
      <c r="O124" s="382">
        <f t="shared" si="91"/>
        <v>0</v>
      </c>
      <c r="P124" s="177">
        <f t="shared" si="92"/>
        <v>0</v>
      </c>
      <c r="Q124" s="368">
        <f t="shared" si="93"/>
        <v>1</v>
      </c>
    </row>
    <row r="125" spans="1:17" x14ac:dyDescent="0.25">
      <c r="A125" s="154" t="s">
        <v>26</v>
      </c>
      <c r="B125" s="179">
        <f>'UBS Jardim Japão'!B24</f>
        <v>1</v>
      </c>
      <c r="C125" s="155">
        <f>'UBS Jardim Japão'!G24</f>
        <v>1</v>
      </c>
      <c r="D125" s="176">
        <f t="shared" si="85"/>
        <v>1</v>
      </c>
      <c r="E125" s="155">
        <f>'UBS Jardim Japão'!I24</f>
        <v>0</v>
      </c>
      <c r="F125" s="176">
        <f t="shared" si="86"/>
        <v>0</v>
      </c>
      <c r="G125" s="155">
        <f>'UBS Jardim Japão'!K24</f>
        <v>0</v>
      </c>
      <c r="H125" s="176">
        <f t="shared" si="87"/>
        <v>0</v>
      </c>
      <c r="I125" s="155">
        <f>'UBS Jardim Japão'!O24</f>
        <v>0</v>
      </c>
      <c r="J125" s="176">
        <f t="shared" si="88"/>
        <v>0</v>
      </c>
      <c r="K125" s="155">
        <f>'UBS Jardim Japão'!Q24</f>
        <v>0</v>
      </c>
      <c r="L125" s="176">
        <f t="shared" si="89"/>
        <v>0</v>
      </c>
      <c r="M125" s="155">
        <f>'UBS Jardim Japão'!S24</f>
        <v>0</v>
      </c>
      <c r="N125" s="176">
        <f t="shared" si="90"/>
        <v>0</v>
      </c>
      <c r="O125" s="382">
        <f t="shared" si="91"/>
        <v>0</v>
      </c>
      <c r="P125" s="177">
        <f t="shared" si="92"/>
        <v>0</v>
      </c>
      <c r="Q125" s="368">
        <f t="shared" si="93"/>
        <v>1</v>
      </c>
    </row>
    <row r="126" spans="1:17" x14ac:dyDescent="0.25">
      <c r="A126" s="180" t="s">
        <v>183</v>
      </c>
      <c r="B126" s="238">
        <f>'UBS Jardim Japão'!B25</f>
        <v>1</v>
      </c>
      <c r="C126" s="155">
        <f>'UBS Jardim Japão'!G25</f>
        <v>0</v>
      </c>
      <c r="D126" s="176">
        <f t="shared" si="85"/>
        <v>0</v>
      </c>
      <c r="E126" s="155">
        <f>'UBS Jardim Japão'!I25</f>
        <v>0</v>
      </c>
      <c r="F126" s="176">
        <f t="shared" si="86"/>
        <v>0</v>
      </c>
      <c r="G126" s="155">
        <f>'UBS Jardim Japão'!K25</f>
        <v>0</v>
      </c>
      <c r="H126" s="176">
        <f t="shared" si="87"/>
        <v>0</v>
      </c>
      <c r="I126" s="155">
        <f>'UBS Jardim Japão'!O25</f>
        <v>0</v>
      </c>
      <c r="J126" s="176">
        <f t="shared" si="88"/>
        <v>0</v>
      </c>
      <c r="K126" s="155">
        <f>'UBS Jardim Japão'!Q25</f>
        <v>0</v>
      </c>
      <c r="L126" s="176">
        <f t="shared" si="89"/>
        <v>0</v>
      </c>
      <c r="M126" s="155">
        <f>'UBS Jardim Japão'!S25</f>
        <v>0</v>
      </c>
      <c r="N126" s="176">
        <f t="shared" si="90"/>
        <v>0</v>
      </c>
      <c r="O126" s="382">
        <f t="shared" si="91"/>
        <v>0</v>
      </c>
      <c r="P126" s="177">
        <f t="shared" si="92"/>
        <v>0</v>
      </c>
      <c r="Q126" s="368">
        <f t="shared" si="93"/>
        <v>0</v>
      </c>
    </row>
    <row r="127" spans="1:17" ht="15.75" thickBot="1" x14ac:dyDescent="0.3">
      <c r="A127" s="160" t="s">
        <v>34</v>
      </c>
      <c r="B127" s="239">
        <f>'UBS Jardim Japão'!B26</f>
        <v>1</v>
      </c>
      <c r="C127" s="161">
        <f>'UBS Jardim Japão'!G26</f>
        <v>1</v>
      </c>
      <c r="D127" s="186">
        <f t="shared" si="85"/>
        <v>1</v>
      </c>
      <c r="E127" s="161">
        <f>'UBS Jardim Japão'!I26</f>
        <v>0</v>
      </c>
      <c r="F127" s="186">
        <f t="shared" si="86"/>
        <v>0</v>
      </c>
      <c r="G127" s="161">
        <f>'UBS Jardim Japão'!K26</f>
        <v>0</v>
      </c>
      <c r="H127" s="186">
        <f t="shared" si="87"/>
        <v>0</v>
      </c>
      <c r="I127" s="161">
        <f>'UBS Jardim Japão'!O26</f>
        <v>0</v>
      </c>
      <c r="J127" s="186">
        <f t="shared" si="88"/>
        <v>0</v>
      </c>
      <c r="K127" s="161">
        <f>'UBS Jardim Japão'!Q26</f>
        <v>0</v>
      </c>
      <c r="L127" s="186">
        <f t="shared" si="89"/>
        <v>0</v>
      </c>
      <c r="M127" s="161">
        <f>'UBS Jardim Japão'!S26</f>
        <v>0</v>
      </c>
      <c r="N127" s="186">
        <f t="shared" si="90"/>
        <v>0</v>
      </c>
      <c r="O127" s="383">
        <f t="shared" si="91"/>
        <v>0</v>
      </c>
      <c r="P127" s="187">
        <f t="shared" si="92"/>
        <v>0</v>
      </c>
      <c r="Q127" s="370">
        <f t="shared" si="93"/>
        <v>1</v>
      </c>
    </row>
    <row r="128" spans="1:17" ht="15.75" thickBot="1" x14ac:dyDescent="0.3">
      <c r="A128" s="164" t="s">
        <v>7</v>
      </c>
      <c r="B128" s="165">
        <f>SUM(B118:B127)</f>
        <v>27</v>
      </c>
      <c r="C128" s="166">
        <f>SUM(C118:C127)</f>
        <v>25.5</v>
      </c>
      <c r="D128" s="299">
        <f t="shared" si="85"/>
        <v>0.94444444444444442</v>
      </c>
      <c r="E128" s="166">
        <f>SUM(E118:E127)</f>
        <v>0</v>
      </c>
      <c r="F128" s="299">
        <f t="shared" si="86"/>
        <v>0</v>
      </c>
      <c r="G128" s="166">
        <f>SUM(G118:G127)</f>
        <v>0</v>
      </c>
      <c r="H128" s="299">
        <f t="shared" si="87"/>
        <v>0</v>
      </c>
      <c r="I128" s="166">
        <f>SUM(I118:I127)</f>
        <v>0</v>
      </c>
      <c r="J128" s="299">
        <f t="shared" si="88"/>
        <v>0</v>
      </c>
      <c r="K128" s="166">
        <f t="shared" ref="K128" si="94">SUM(K118:K127)</f>
        <v>0</v>
      </c>
      <c r="L128" s="299">
        <f t="shared" si="89"/>
        <v>0</v>
      </c>
      <c r="M128" s="166">
        <f t="shared" ref="M128" si="95">SUM(M118:M127)</f>
        <v>0</v>
      </c>
      <c r="N128" s="299">
        <f t="shared" si="90"/>
        <v>0</v>
      </c>
      <c r="O128" s="106">
        <f t="shared" si="91"/>
        <v>0</v>
      </c>
      <c r="P128" s="332">
        <f t="shared" si="92"/>
        <v>0</v>
      </c>
      <c r="Q128" s="166">
        <f t="shared" si="93"/>
        <v>25.5</v>
      </c>
    </row>
    <row r="130" spans="1:17" ht="15.75" x14ac:dyDescent="0.25">
      <c r="A130" s="1427" t="s">
        <v>317</v>
      </c>
      <c r="B130" s="1428"/>
      <c r="C130" s="1428"/>
      <c r="D130" s="1428"/>
      <c r="E130" s="1428"/>
      <c r="F130" s="1428"/>
      <c r="G130" s="1428"/>
      <c r="H130" s="1428"/>
      <c r="I130" s="1428"/>
      <c r="J130" s="1428"/>
      <c r="K130" s="1428"/>
      <c r="L130" s="1428"/>
      <c r="M130" s="1428"/>
      <c r="N130" s="1428"/>
      <c r="O130" s="1428"/>
      <c r="P130" s="1428"/>
      <c r="Q130" s="1428"/>
    </row>
    <row r="131" spans="1:17" ht="36.75" thickBot="1" x14ac:dyDescent="0.3">
      <c r="A131" s="144" t="s">
        <v>14</v>
      </c>
      <c r="B131" s="145" t="s">
        <v>173</v>
      </c>
      <c r="C131" s="346" t="s">
        <v>2</v>
      </c>
      <c r="D131" s="347" t="s">
        <v>1</v>
      </c>
      <c r="E131" s="346" t="s">
        <v>3</v>
      </c>
      <c r="F131" s="347" t="s">
        <v>1</v>
      </c>
      <c r="G131" s="346" t="s">
        <v>4</v>
      </c>
      <c r="H131" s="347" t="s">
        <v>1</v>
      </c>
      <c r="I131" s="346" t="s">
        <v>5</v>
      </c>
      <c r="J131" s="347" t="s">
        <v>1</v>
      </c>
      <c r="K131" s="348" t="s">
        <v>203</v>
      </c>
      <c r="L131" s="349" t="s">
        <v>1</v>
      </c>
      <c r="M131" s="348" t="s">
        <v>204</v>
      </c>
      <c r="N131" s="349" t="s">
        <v>1</v>
      </c>
      <c r="O131" s="380" t="s">
        <v>206</v>
      </c>
      <c r="P131" s="381" t="s">
        <v>205</v>
      </c>
      <c r="Q131" s="348" t="s">
        <v>6</v>
      </c>
    </row>
    <row r="132" spans="1:17" ht="15.75" thickTop="1" x14ac:dyDescent="0.25">
      <c r="A132" s="151" t="s">
        <v>155</v>
      </c>
      <c r="B132" s="235">
        <f>'EMAD na UBS JD JAPÃO'!B16</f>
        <v>2</v>
      </c>
      <c r="C132" s="152">
        <f>'EMAD na UBS JD JAPÃO'!G16</f>
        <v>1</v>
      </c>
      <c r="D132" s="174">
        <f t="shared" ref="D132:D137" si="96">C132/$B132</f>
        <v>0.5</v>
      </c>
      <c r="E132" s="152">
        <f>'EMAD na UBS JD JAPÃO'!I16</f>
        <v>0</v>
      </c>
      <c r="F132" s="174">
        <f t="shared" ref="F132:F137" si="97">E132/$B132</f>
        <v>0</v>
      </c>
      <c r="G132" s="152">
        <f>'EMAD na UBS JD JAPÃO'!K16</f>
        <v>0</v>
      </c>
      <c r="H132" s="174">
        <f t="shared" ref="H132:H137" si="98">G132/$B132</f>
        <v>0</v>
      </c>
      <c r="I132" s="152">
        <f>'EMAD na UBS JD JAPÃO'!O16</f>
        <v>0</v>
      </c>
      <c r="J132" s="174">
        <f t="shared" ref="J132:J137" si="99">I132/$B132</f>
        <v>0</v>
      </c>
      <c r="K132" s="152">
        <f>'EMAD na UBS JD JAPÃO'!Q16</f>
        <v>0</v>
      </c>
      <c r="L132" s="174">
        <f t="shared" ref="L132:L137" si="100">K132/$B132</f>
        <v>0</v>
      </c>
      <c r="M132" s="152">
        <f>'EMAD na UBS JD JAPÃO'!S16</f>
        <v>0</v>
      </c>
      <c r="N132" s="174">
        <f t="shared" ref="N132:N137" si="101">M132/$B132</f>
        <v>0</v>
      </c>
      <c r="O132" s="366">
        <f t="shared" ref="O132:O137" si="102">SUM(I132,K132,M132)</f>
        <v>0</v>
      </c>
      <c r="P132" s="175">
        <f t="shared" ref="P132:P137" si="103">O132/($B132*3)</f>
        <v>0</v>
      </c>
      <c r="Q132" s="369">
        <f t="shared" ref="Q132:Q137" si="104">SUM(C132,E132,G132,I132,K132,M132)</f>
        <v>1</v>
      </c>
    </row>
    <row r="133" spans="1:17" x14ac:dyDescent="0.25">
      <c r="A133" s="189" t="s">
        <v>181</v>
      </c>
      <c r="B133" s="173">
        <f>'EMAD na UBS JD JAPÃO'!B17</f>
        <v>0</v>
      </c>
      <c r="C133" s="152">
        <f>'EMAD na UBS JD JAPÃO'!G17</f>
        <v>2</v>
      </c>
      <c r="D133" s="174" t="e">
        <f t="shared" si="96"/>
        <v>#DIV/0!</v>
      </c>
      <c r="E133" s="152">
        <f>'EMAD na UBS JD JAPÃO'!I17</f>
        <v>0</v>
      </c>
      <c r="F133" s="174" t="e">
        <f t="shared" si="97"/>
        <v>#DIV/0!</v>
      </c>
      <c r="G133" s="152">
        <f>'EMAD na UBS JD JAPÃO'!K17</f>
        <v>0</v>
      </c>
      <c r="H133" s="174" t="e">
        <f t="shared" si="98"/>
        <v>#DIV/0!</v>
      </c>
      <c r="I133" s="152">
        <f>'EMAD na UBS JD JAPÃO'!O17</f>
        <v>0</v>
      </c>
      <c r="J133" s="174" t="e">
        <f t="shared" si="99"/>
        <v>#DIV/0!</v>
      </c>
      <c r="K133" s="152">
        <f>'EMAD na UBS JD JAPÃO'!Q17</f>
        <v>0</v>
      </c>
      <c r="L133" s="174" t="e">
        <f t="shared" si="100"/>
        <v>#DIV/0!</v>
      </c>
      <c r="M133" s="152">
        <f>'EMAD na UBS JD JAPÃO'!S17</f>
        <v>0</v>
      </c>
      <c r="N133" s="174" t="e">
        <f t="shared" si="101"/>
        <v>#DIV/0!</v>
      </c>
      <c r="O133" s="366">
        <f t="shared" si="102"/>
        <v>0</v>
      </c>
      <c r="P133" s="175" t="e">
        <f t="shared" si="103"/>
        <v>#DIV/0!</v>
      </c>
      <c r="Q133" s="369">
        <f t="shared" si="104"/>
        <v>2</v>
      </c>
    </row>
    <row r="134" spans="1:17" x14ac:dyDescent="0.25">
      <c r="A134" s="151" t="s">
        <v>156</v>
      </c>
      <c r="B134" s="179">
        <f>'EMAD na UBS JD JAPÃO'!B18</f>
        <v>1</v>
      </c>
      <c r="C134" s="155">
        <f>'EMAD na UBS JD JAPÃO'!G18</f>
        <v>1</v>
      </c>
      <c r="D134" s="176">
        <f t="shared" si="96"/>
        <v>1</v>
      </c>
      <c r="E134" s="155">
        <f>'EMAD na UBS JD JAPÃO'!I18</f>
        <v>0</v>
      </c>
      <c r="F134" s="176">
        <f t="shared" si="97"/>
        <v>0</v>
      </c>
      <c r="G134" s="155">
        <f>'EMAD na UBS JD JAPÃO'!K18</f>
        <v>0</v>
      </c>
      <c r="H134" s="176">
        <f t="shared" si="98"/>
        <v>0</v>
      </c>
      <c r="I134" s="155">
        <f>'EMAD na UBS JD JAPÃO'!O18</f>
        <v>0</v>
      </c>
      <c r="J134" s="176">
        <f t="shared" si="99"/>
        <v>0</v>
      </c>
      <c r="K134" s="155">
        <f>'EMAD na UBS JD JAPÃO'!Q18</f>
        <v>0</v>
      </c>
      <c r="L134" s="176">
        <f t="shared" si="100"/>
        <v>0</v>
      </c>
      <c r="M134" s="155">
        <f>'EMAD na UBS JD JAPÃO'!S18</f>
        <v>0</v>
      </c>
      <c r="N134" s="176">
        <f t="shared" si="101"/>
        <v>0</v>
      </c>
      <c r="O134" s="382">
        <f t="shared" si="102"/>
        <v>0</v>
      </c>
      <c r="P134" s="177">
        <f t="shared" si="103"/>
        <v>0</v>
      </c>
      <c r="Q134" s="368">
        <f t="shared" si="104"/>
        <v>1</v>
      </c>
    </row>
    <row r="135" spans="1:17" x14ac:dyDescent="0.25">
      <c r="A135" s="151" t="s">
        <v>161</v>
      </c>
      <c r="B135" s="238">
        <f>'EMAD na UBS JD JAPÃO'!B19</f>
        <v>1</v>
      </c>
      <c r="C135" s="155">
        <f>'EMAD na UBS JD JAPÃO'!G19</f>
        <v>2</v>
      </c>
      <c r="D135" s="176">
        <f t="shared" si="96"/>
        <v>2</v>
      </c>
      <c r="E135" s="155">
        <f>'EMAD na UBS JD JAPÃO'!I19</f>
        <v>0</v>
      </c>
      <c r="F135" s="176">
        <f t="shared" si="97"/>
        <v>0</v>
      </c>
      <c r="G135" s="155">
        <f>'EMAD na UBS JD JAPÃO'!K19</f>
        <v>0</v>
      </c>
      <c r="H135" s="176">
        <f t="shared" si="98"/>
        <v>0</v>
      </c>
      <c r="I135" s="155">
        <f>'EMAD na UBS JD JAPÃO'!O19</f>
        <v>0</v>
      </c>
      <c r="J135" s="176">
        <f t="shared" si="99"/>
        <v>0</v>
      </c>
      <c r="K135" s="155">
        <f>'EMAD na UBS JD JAPÃO'!Q19</f>
        <v>0</v>
      </c>
      <c r="L135" s="176">
        <f t="shared" si="100"/>
        <v>0</v>
      </c>
      <c r="M135" s="155">
        <f>'EMAD na UBS JD JAPÃO'!S19</f>
        <v>0</v>
      </c>
      <c r="N135" s="176">
        <f t="shared" si="101"/>
        <v>0</v>
      </c>
      <c r="O135" s="382">
        <f t="shared" si="102"/>
        <v>0</v>
      </c>
      <c r="P135" s="177">
        <f t="shared" si="103"/>
        <v>0</v>
      </c>
      <c r="Q135" s="368">
        <f t="shared" si="104"/>
        <v>2</v>
      </c>
    </row>
    <row r="136" spans="1:17" ht="15.75" thickBot="1" x14ac:dyDescent="0.3">
      <c r="A136" s="160" t="s">
        <v>157</v>
      </c>
      <c r="B136" s="185">
        <f>'EMAD na UBS JD JAPÃO'!B21</f>
        <v>4</v>
      </c>
      <c r="C136" s="161">
        <f>'EMAD na UBS JD JAPÃO'!G21</f>
        <v>4</v>
      </c>
      <c r="D136" s="186">
        <f t="shared" si="96"/>
        <v>1</v>
      </c>
      <c r="E136" s="161">
        <f>'EMAD na UBS JD JAPÃO'!I21</f>
        <v>0</v>
      </c>
      <c r="F136" s="186">
        <f t="shared" si="97"/>
        <v>0</v>
      </c>
      <c r="G136" s="161">
        <f>'EMAD na UBS JD JAPÃO'!K21</f>
        <v>0</v>
      </c>
      <c r="H136" s="186">
        <f t="shared" si="98"/>
        <v>0</v>
      </c>
      <c r="I136" s="161">
        <f>'EMAD na UBS JD JAPÃO'!O21</f>
        <v>0</v>
      </c>
      <c r="J136" s="186">
        <f t="shared" si="99"/>
        <v>0</v>
      </c>
      <c r="K136" s="161">
        <f>'EMAD na UBS JD JAPÃO'!Q21</f>
        <v>0</v>
      </c>
      <c r="L136" s="186">
        <f t="shared" si="100"/>
        <v>0</v>
      </c>
      <c r="M136" s="161">
        <f>'EMAD na UBS JD JAPÃO'!S21</f>
        <v>0</v>
      </c>
      <c r="N136" s="186">
        <f t="shared" si="101"/>
        <v>0</v>
      </c>
      <c r="O136" s="383">
        <f t="shared" si="102"/>
        <v>0</v>
      </c>
      <c r="P136" s="187">
        <f t="shared" si="103"/>
        <v>0</v>
      </c>
      <c r="Q136" s="370">
        <f t="shared" si="104"/>
        <v>4</v>
      </c>
    </row>
    <row r="137" spans="1:17" ht="15.75" thickBot="1" x14ac:dyDescent="0.3">
      <c r="A137" s="164" t="s">
        <v>7</v>
      </c>
      <c r="B137" s="165">
        <f>SUM(B132:B136)</f>
        <v>8</v>
      </c>
      <c r="C137" s="166">
        <f>SUM(C132:C136)</f>
        <v>10</v>
      </c>
      <c r="D137" s="299">
        <f t="shared" si="96"/>
        <v>1.25</v>
      </c>
      <c r="E137" s="166">
        <f>SUM(E132:E136)</f>
        <v>0</v>
      </c>
      <c r="F137" s="299">
        <f t="shared" si="97"/>
        <v>0</v>
      </c>
      <c r="G137" s="166">
        <f>SUM(G132:G136)</f>
        <v>0</v>
      </c>
      <c r="H137" s="299">
        <f t="shared" si="98"/>
        <v>0</v>
      </c>
      <c r="I137" s="166">
        <f>SUM(I132:I136)</f>
        <v>0</v>
      </c>
      <c r="J137" s="299">
        <f t="shared" si="99"/>
        <v>0</v>
      </c>
      <c r="K137" s="166">
        <f t="shared" ref="K137" si="105">SUM(K132:K136)</f>
        <v>0</v>
      </c>
      <c r="L137" s="299">
        <f t="shared" si="100"/>
        <v>0</v>
      </c>
      <c r="M137" s="166">
        <f t="shared" ref="M137" si="106">SUM(M132:M136)</f>
        <v>0</v>
      </c>
      <c r="N137" s="299">
        <f t="shared" si="101"/>
        <v>0</v>
      </c>
      <c r="O137" s="106">
        <f t="shared" si="102"/>
        <v>0</v>
      </c>
      <c r="P137" s="332">
        <f t="shared" si="103"/>
        <v>0</v>
      </c>
      <c r="Q137" s="166">
        <f t="shared" si="104"/>
        <v>10</v>
      </c>
    </row>
    <row r="139" spans="1:17" ht="15.75" x14ac:dyDescent="0.25">
      <c r="A139" s="1427" t="s">
        <v>292</v>
      </c>
      <c r="B139" s="1428"/>
      <c r="C139" s="1428"/>
      <c r="D139" s="1428"/>
      <c r="E139" s="1428"/>
      <c r="F139" s="1428"/>
      <c r="G139" s="1428"/>
      <c r="H139" s="1428"/>
      <c r="I139" s="1428"/>
      <c r="J139" s="1428"/>
      <c r="K139" s="1428"/>
      <c r="L139" s="1428"/>
      <c r="M139" s="1428"/>
      <c r="N139" s="1428"/>
      <c r="O139" s="1428"/>
      <c r="P139" s="1428"/>
      <c r="Q139" s="1428"/>
    </row>
    <row r="140" spans="1:17" ht="34.5" thickBot="1" x14ac:dyDescent="0.3">
      <c r="A140" s="144" t="s">
        <v>14</v>
      </c>
      <c r="B140" s="145" t="s">
        <v>173</v>
      </c>
      <c r="C140" s="346" t="s">
        <v>2</v>
      </c>
      <c r="D140" s="347" t="s">
        <v>1</v>
      </c>
      <c r="E140" s="346" t="s">
        <v>3</v>
      </c>
      <c r="F140" s="347" t="s">
        <v>1</v>
      </c>
      <c r="G140" s="346" t="s">
        <v>4</v>
      </c>
      <c r="H140" s="347" t="s">
        <v>1</v>
      </c>
      <c r="I140" s="346" t="s">
        <v>5</v>
      </c>
      <c r="J140" s="347" t="s">
        <v>1</v>
      </c>
      <c r="K140" s="348" t="s">
        <v>5</v>
      </c>
      <c r="L140" s="349" t="s">
        <v>1</v>
      </c>
      <c r="M140" s="348" t="s">
        <v>5</v>
      </c>
      <c r="N140" s="349" t="s">
        <v>1</v>
      </c>
      <c r="O140" s="380" t="s">
        <v>5</v>
      </c>
      <c r="P140" s="381" t="s">
        <v>1</v>
      </c>
      <c r="Q140" s="348" t="s">
        <v>5</v>
      </c>
    </row>
    <row r="141" spans="1:17" ht="15.75" thickTop="1" x14ac:dyDescent="0.25">
      <c r="A141" s="154" t="s">
        <v>33</v>
      </c>
      <c r="B141" s="182">
        <f>'UBS Vila Ede'!B18</f>
        <v>9</v>
      </c>
      <c r="C141" s="152">
        <f>'UBS Vila Ede'!G18</f>
        <v>7</v>
      </c>
      <c r="D141" s="174">
        <f>C141/$B141</f>
        <v>0.77777777777777779</v>
      </c>
      <c r="E141" s="152">
        <f>'UBS Vila Ede'!I18</f>
        <v>0</v>
      </c>
      <c r="F141" s="174">
        <f t="shared" ref="F141:F149" si="107">E141/$B141</f>
        <v>0</v>
      </c>
      <c r="G141" s="152">
        <f>'UBS Vila Ede'!K18</f>
        <v>0</v>
      </c>
      <c r="H141" s="174">
        <f t="shared" ref="H141:H149" si="108">G141/$B141</f>
        <v>0</v>
      </c>
      <c r="I141" s="152">
        <f>'UBS Vila Ede'!O18</f>
        <v>0</v>
      </c>
      <c r="J141" s="174">
        <f t="shared" ref="J141:J149" si="109">I141/$B141</f>
        <v>0</v>
      </c>
      <c r="K141" s="152">
        <f>'UBS Vila Ede'!Q18</f>
        <v>0</v>
      </c>
      <c r="L141" s="174">
        <f t="shared" ref="L141:L149" si="110">K141/$B141</f>
        <v>0</v>
      </c>
      <c r="M141" s="152">
        <f>'UBS Vila Ede'!S18</f>
        <v>0</v>
      </c>
      <c r="N141" s="174">
        <f t="shared" ref="N141:N149" si="111">M141/$B141</f>
        <v>0</v>
      </c>
      <c r="O141" s="366">
        <f t="shared" ref="O141:O149" si="112">SUM(I141,K141,M141)</f>
        <v>0</v>
      </c>
      <c r="P141" s="175">
        <f t="shared" ref="P141:P149" si="113">O141/($B141*3)</f>
        <v>0</v>
      </c>
      <c r="Q141" s="369">
        <f t="shared" ref="Q141:Q149" si="114">SUM(C141,E141,G141,I141,K141,M141)</f>
        <v>7</v>
      </c>
    </row>
    <row r="142" spans="1:17" x14ac:dyDescent="0.25">
      <c r="A142" s="154" t="s">
        <v>20</v>
      </c>
      <c r="B142" s="179">
        <f>'UBS Vila Ede'!B19</f>
        <v>3</v>
      </c>
      <c r="C142" s="155">
        <f>'UBS Vila Ede'!G19</f>
        <v>3</v>
      </c>
      <c r="D142" s="176">
        <f t="shared" ref="D142:D149" si="115">C142/$B142</f>
        <v>1</v>
      </c>
      <c r="E142" s="155">
        <f>'UBS Vila Ede'!I19</f>
        <v>0</v>
      </c>
      <c r="F142" s="176">
        <f t="shared" si="107"/>
        <v>0</v>
      </c>
      <c r="G142" s="155">
        <f>'UBS Vila Ede'!K19</f>
        <v>0</v>
      </c>
      <c r="H142" s="176">
        <f t="shared" si="108"/>
        <v>0</v>
      </c>
      <c r="I142" s="155">
        <f>'UBS Vila Ede'!O19</f>
        <v>0</v>
      </c>
      <c r="J142" s="176">
        <f t="shared" si="109"/>
        <v>0</v>
      </c>
      <c r="K142" s="155">
        <f>'UBS Vila Ede'!Q19</f>
        <v>0</v>
      </c>
      <c r="L142" s="176">
        <f t="shared" si="110"/>
        <v>0</v>
      </c>
      <c r="M142" s="155">
        <f>'UBS Vila Ede'!S19</f>
        <v>0</v>
      </c>
      <c r="N142" s="176">
        <f t="shared" si="111"/>
        <v>0</v>
      </c>
      <c r="O142" s="382">
        <f t="shared" si="112"/>
        <v>0</v>
      </c>
      <c r="P142" s="177">
        <f t="shared" si="113"/>
        <v>0</v>
      </c>
      <c r="Q142" s="368">
        <f t="shared" si="114"/>
        <v>3</v>
      </c>
    </row>
    <row r="143" spans="1:17" x14ac:dyDescent="0.25">
      <c r="A143" s="154" t="s">
        <v>43</v>
      </c>
      <c r="B143" s="179">
        <f>'UBS Vila Ede'!B20</f>
        <v>2</v>
      </c>
      <c r="C143" s="159">
        <f>'UBS Vila Ede'!G20</f>
        <v>2</v>
      </c>
      <c r="D143" s="176">
        <f t="shared" si="115"/>
        <v>1</v>
      </c>
      <c r="E143" s="159">
        <f>'UBS Vila Ede'!I20</f>
        <v>0</v>
      </c>
      <c r="F143" s="176">
        <f t="shared" si="107"/>
        <v>0</v>
      </c>
      <c r="G143" s="159">
        <f>'UBS Vila Ede'!K20</f>
        <v>0</v>
      </c>
      <c r="H143" s="176">
        <f t="shared" si="108"/>
        <v>0</v>
      </c>
      <c r="I143" s="155">
        <f>'UBS Vila Ede'!O20</f>
        <v>0</v>
      </c>
      <c r="J143" s="176">
        <f t="shared" si="109"/>
        <v>0</v>
      </c>
      <c r="K143" s="155">
        <f>'UBS Vila Ede'!Q20</f>
        <v>0</v>
      </c>
      <c r="L143" s="176">
        <f t="shared" si="110"/>
        <v>0</v>
      </c>
      <c r="M143" s="155">
        <f>'UBS Vila Ede'!S20</f>
        <v>0</v>
      </c>
      <c r="N143" s="176">
        <f t="shared" si="111"/>
        <v>0</v>
      </c>
      <c r="O143" s="382">
        <f t="shared" si="112"/>
        <v>0</v>
      </c>
      <c r="P143" s="177">
        <f t="shared" si="113"/>
        <v>0</v>
      </c>
      <c r="Q143" s="368">
        <f t="shared" si="114"/>
        <v>2</v>
      </c>
    </row>
    <row r="144" spans="1:17" x14ac:dyDescent="0.25">
      <c r="A144" s="154" t="s">
        <v>23</v>
      </c>
      <c r="B144" s="179">
        <f>'UBS Vila Ede'!B21</f>
        <v>2</v>
      </c>
      <c r="C144" s="155">
        <f>'UBS Vila Ede'!G21</f>
        <v>2</v>
      </c>
      <c r="D144" s="176">
        <f t="shared" si="115"/>
        <v>1</v>
      </c>
      <c r="E144" s="155">
        <f>'UBS Vila Ede'!I21</f>
        <v>0</v>
      </c>
      <c r="F144" s="176">
        <f t="shared" si="107"/>
        <v>0</v>
      </c>
      <c r="G144" s="155">
        <f>'UBS Vila Ede'!K21</f>
        <v>0</v>
      </c>
      <c r="H144" s="176">
        <f t="shared" si="108"/>
        <v>0</v>
      </c>
      <c r="I144" s="155">
        <f>'UBS Vila Ede'!O21</f>
        <v>0</v>
      </c>
      <c r="J144" s="176">
        <f t="shared" si="109"/>
        <v>0</v>
      </c>
      <c r="K144" s="155">
        <f>'UBS Vila Ede'!Q21</f>
        <v>0</v>
      </c>
      <c r="L144" s="176">
        <f t="shared" si="110"/>
        <v>0</v>
      </c>
      <c r="M144" s="155">
        <f>'UBS Vila Ede'!S21</f>
        <v>0</v>
      </c>
      <c r="N144" s="176">
        <f t="shared" si="111"/>
        <v>0</v>
      </c>
      <c r="O144" s="382">
        <f t="shared" si="112"/>
        <v>0</v>
      </c>
      <c r="P144" s="177">
        <f t="shared" si="113"/>
        <v>0</v>
      </c>
      <c r="Q144" s="368">
        <f t="shared" si="114"/>
        <v>2</v>
      </c>
    </row>
    <row r="145" spans="1:17" x14ac:dyDescent="0.25">
      <c r="A145" s="154" t="s">
        <v>24</v>
      </c>
      <c r="B145" s="179">
        <f>'UBS Vila Ede'!B22</f>
        <v>2</v>
      </c>
      <c r="C145" s="155">
        <f>'UBS Vila Ede'!G22</f>
        <v>2</v>
      </c>
      <c r="D145" s="176">
        <f t="shared" si="115"/>
        <v>1</v>
      </c>
      <c r="E145" s="155">
        <f>'UBS Vila Ede'!I22</f>
        <v>0</v>
      </c>
      <c r="F145" s="176">
        <f t="shared" si="107"/>
        <v>0</v>
      </c>
      <c r="G145" s="155">
        <f>'UBS Vila Ede'!K22</f>
        <v>0</v>
      </c>
      <c r="H145" s="176">
        <f t="shared" si="108"/>
        <v>0</v>
      </c>
      <c r="I145" s="155">
        <f>'UBS Vila Ede'!O22</f>
        <v>0</v>
      </c>
      <c r="J145" s="176">
        <f t="shared" si="109"/>
        <v>0</v>
      </c>
      <c r="K145" s="155">
        <f>'UBS Vila Ede'!Q22</f>
        <v>0</v>
      </c>
      <c r="L145" s="176">
        <f t="shared" si="110"/>
        <v>0</v>
      </c>
      <c r="M145" s="155">
        <f>'UBS Vila Ede'!S22</f>
        <v>0</v>
      </c>
      <c r="N145" s="176">
        <f t="shared" si="111"/>
        <v>0</v>
      </c>
      <c r="O145" s="382">
        <f t="shared" si="112"/>
        <v>0</v>
      </c>
      <c r="P145" s="177">
        <f t="shared" si="113"/>
        <v>0</v>
      </c>
      <c r="Q145" s="368">
        <f t="shared" si="114"/>
        <v>2</v>
      </c>
    </row>
    <row r="146" spans="1:17" x14ac:dyDescent="0.25">
      <c r="A146" s="154" t="s">
        <v>25</v>
      </c>
      <c r="B146" s="179">
        <f>'UBS Vila Ede'!B23</f>
        <v>5</v>
      </c>
      <c r="C146" s="155">
        <f>'UBS Vila Ede'!G23</f>
        <v>5</v>
      </c>
      <c r="D146" s="176">
        <f t="shared" si="115"/>
        <v>1</v>
      </c>
      <c r="E146" s="155">
        <f>'UBS Vila Ede'!I23</f>
        <v>0</v>
      </c>
      <c r="F146" s="176">
        <f t="shared" si="107"/>
        <v>0</v>
      </c>
      <c r="G146" s="155">
        <f>'UBS Vila Ede'!K23</f>
        <v>0</v>
      </c>
      <c r="H146" s="176">
        <f t="shared" si="108"/>
        <v>0</v>
      </c>
      <c r="I146" s="155">
        <f>'UBS Vila Ede'!O23</f>
        <v>0</v>
      </c>
      <c r="J146" s="176">
        <f t="shared" si="109"/>
        <v>0</v>
      </c>
      <c r="K146" s="155">
        <f>'UBS Vila Ede'!Q23</f>
        <v>0</v>
      </c>
      <c r="L146" s="176">
        <f t="shared" si="110"/>
        <v>0</v>
      </c>
      <c r="M146" s="155">
        <f>'UBS Vila Ede'!S23</f>
        <v>0</v>
      </c>
      <c r="N146" s="176">
        <f t="shared" si="111"/>
        <v>0</v>
      </c>
      <c r="O146" s="382">
        <f t="shared" si="112"/>
        <v>0</v>
      </c>
      <c r="P146" s="177">
        <f t="shared" si="113"/>
        <v>0</v>
      </c>
      <c r="Q146" s="368">
        <f t="shared" si="114"/>
        <v>5</v>
      </c>
    </row>
    <row r="147" spans="1:17" x14ac:dyDescent="0.25">
      <c r="A147" s="154" t="s">
        <v>26</v>
      </c>
      <c r="B147" s="179">
        <f>'UBS Vila Ede'!B26</f>
        <v>1</v>
      </c>
      <c r="C147" s="155">
        <f>'UBS Vila Ede'!G26</f>
        <v>1</v>
      </c>
      <c r="D147" s="176">
        <f t="shared" si="115"/>
        <v>1</v>
      </c>
      <c r="E147" s="155">
        <f>'UBS Vila Ede'!I26</f>
        <v>0</v>
      </c>
      <c r="F147" s="176">
        <f t="shared" si="107"/>
        <v>0</v>
      </c>
      <c r="G147" s="155">
        <f>'UBS Vila Ede'!K26</f>
        <v>0</v>
      </c>
      <c r="H147" s="176">
        <f t="shared" si="108"/>
        <v>0</v>
      </c>
      <c r="I147" s="155">
        <f>'UBS Vila Ede'!O26</f>
        <v>0</v>
      </c>
      <c r="J147" s="176">
        <f t="shared" si="109"/>
        <v>0</v>
      </c>
      <c r="K147" s="155">
        <f>'UBS Vila Ede'!Q26</f>
        <v>0</v>
      </c>
      <c r="L147" s="176">
        <f t="shared" si="110"/>
        <v>0</v>
      </c>
      <c r="M147" s="155">
        <f>'UBS Vila Ede'!S26</f>
        <v>0</v>
      </c>
      <c r="N147" s="176">
        <f t="shared" si="111"/>
        <v>0</v>
      </c>
      <c r="O147" s="382">
        <f t="shared" si="112"/>
        <v>0</v>
      </c>
      <c r="P147" s="177">
        <f t="shared" si="113"/>
        <v>0</v>
      </c>
      <c r="Q147" s="368">
        <f t="shared" si="114"/>
        <v>1</v>
      </c>
    </row>
    <row r="148" spans="1:17" x14ac:dyDescent="0.25">
      <c r="A148" s="522" t="s">
        <v>202</v>
      </c>
      <c r="B148" s="179">
        <f>'UBS Vila Ede'!B27</f>
        <v>1</v>
      </c>
      <c r="C148" s="155">
        <f>'UBS Vila Ede'!G27</f>
        <v>0</v>
      </c>
      <c r="D148" s="176">
        <f t="shared" si="115"/>
        <v>0</v>
      </c>
      <c r="E148" s="155">
        <f>'UBS Vila Ede'!I27</f>
        <v>0</v>
      </c>
      <c r="F148" s="176">
        <f t="shared" si="107"/>
        <v>0</v>
      </c>
      <c r="G148" s="155">
        <f>'UBS Vila Ede'!K27</f>
        <v>0</v>
      </c>
      <c r="H148" s="176">
        <f t="shared" si="108"/>
        <v>0</v>
      </c>
      <c r="I148" s="155">
        <f>'UBS Vila Ede'!O27</f>
        <v>0</v>
      </c>
      <c r="J148" s="176">
        <f t="shared" si="109"/>
        <v>0</v>
      </c>
      <c r="K148" s="155">
        <f>'UBS Vila Ede'!Q27</f>
        <v>0</v>
      </c>
      <c r="L148" s="176">
        <f t="shared" si="110"/>
        <v>0</v>
      </c>
      <c r="M148" s="155">
        <f>'UBS Vila Ede'!S27</f>
        <v>0</v>
      </c>
      <c r="N148" s="176">
        <f t="shared" si="111"/>
        <v>0</v>
      </c>
      <c r="O148" s="382">
        <f t="shared" si="112"/>
        <v>0</v>
      </c>
      <c r="P148" s="177">
        <f t="shared" si="113"/>
        <v>0</v>
      </c>
      <c r="Q148" s="368">
        <f t="shared" si="114"/>
        <v>0</v>
      </c>
    </row>
    <row r="149" spans="1:17" ht="15.75" thickBot="1" x14ac:dyDescent="0.3">
      <c r="A149" s="164" t="s">
        <v>7</v>
      </c>
      <c r="B149" s="165">
        <f>SUM(B141:B148)</f>
        <v>25</v>
      </c>
      <c r="C149" s="166">
        <f>SUM(C141:C148)</f>
        <v>22</v>
      </c>
      <c r="D149" s="299">
        <f t="shared" si="115"/>
        <v>0.88</v>
      </c>
      <c r="E149" s="166">
        <f>SUM(E141:E148)</f>
        <v>0</v>
      </c>
      <c r="F149" s="299">
        <f t="shared" si="107"/>
        <v>0</v>
      </c>
      <c r="G149" s="166">
        <f>SUM(G141:G148)</f>
        <v>0</v>
      </c>
      <c r="H149" s="299">
        <f t="shared" si="108"/>
        <v>0</v>
      </c>
      <c r="I149" s="166">
        <f>SUM(I141:I148)</f>
        <v>0</v>
      </c>
      <c r="J149" s="299">
        <f t="shared" si="109"/>
        <v>0</v>
      </c>
      <c r="K149" s="166">
        <f t="shared" ref="K149" si="116">SUM(K141:K148)</f>
        <v>0</v>
      </c>
      <c r="L149" s="299">
        <f t="shared" si="110"/>
        <v>0</v>
      </c>
      <c r="M149" s="166">
        <f t="shared" ref="M149" si="117">SUM(M141:M148)</f>
        <v>0</v>
      </c>
      <c r="N149" s="299">
        <f t="shared" si="111"/>
        <v>0</v>
      </c>
      <c r="O149" s="106">
        <f t="shared" si="112"/>
        <v>0</v>
      </c>
      <c r="P149" s="332">
        <f t="shared" si="113"/>
        <v>0</v>
      </c>
      <c r="Q149" s="166">
        <f t="shared" si="114"/>
        <v>22</v>
      </c>
    </row>
    <row r="151" spans="1:17" ht="15.75" x14ac:dyDescent="0.25">
      <c r="A151" s="1427" t="s">
        <v>294</v>
      </c>
      <c r="B151" s="1428"/>
      <c r="C151" s="1428"/>
      <c r="D151" s="1428"/>
      <c r="E151" s="1428"/>
      <c r="F151" s="1428"/>
      <c r="G151" s="1428"/>
      <c r="H151" s="1428"/>
      <c r="I151" s="1428"/>
      <c r="J151" s="1428"/>
      <c r="K151" s="1428"/>
      <c r="L151" s="1428"/>
      <c r="M151" s="1428"/>
      <c r="N151" s="1428"/>
      <c r="O151" s="1428"/>
      <c r="P151" s="1428"/>
      <c r="Q151" s="1428"/>
    </row>
    <row r="152" spans="1:17" ht="36.75" thickBot="1" x14ac:dyDescent="0.3">
      <c r="A152" s="144" t="s">
        <v>14</v>
      </c>
      <c r="B152" s="145" t="s">
        <v>173</v>
      </c>
      <c r="C152" s="346" t="s">
        <v>2</v>
      </c>
      <c r="D152" s="347" t="s">
        <v>1</v>
      </c>
      <c r="E152" s="346" t="s">
        <v>3</v>
      </c>
      <c r="F152" s="347" t="s">
        <v>1</v>
      </c>
      <c r="G152" s="346" t="s">
        <v>4</v>
      </c>
      <c r="H152" s="347" t="s">
        <v>1</v>
      </c>
      <c r="I152" s="346" t="s">
        <v>5</v>
      </c>
      <c r="J152" s="347" t="s">
        <v>1</v>
      </c>
      <c r="K152" s="348" t="s">
        <v>203</v>
      </c>
      <c r="L152" s="349" t="s">
        <v>1</v>
      </c>
      <c r="M152" s="348" t="s">
        <v>204</v>
      </c>
      <c r="N152" s="349" t="s">
        <v>1</v>
      </c>
      <c r="O152" s="380" t="s">
        <v>206</v>
      </c>
      <c r="P152" s="381" t="s">
        <v>205</v>
      </c>
      <c r="Q152" s="348" t="s">
        <v>6</v>
      </c>
    </row>
    <row r="153" spans="1:17" ht="15.75" thickTop="1" x14ac:dyDescent="0.25">
      <c r="A153" s="154" t="s">
        <v>33</v>
      </c>
      <c r="B153" s="182">
        <f>'UBS Vila Leonor'!B17</f>
        <v>6</v>
      </c>
      <c r="C153" s="152">
        <f>'UBS Vila Leonor'!G17</f>
        <v>5</v>
      </c>
      <c r="D153" s="174">
        <f t="shared" ref="D153:D161" si="118">C153/$B153</f>
        <v>0.83333333333333337</v>
      </c>
      <c r="E153" s="152">
        <f>'UBS Vila Leonor'!I17</f>
        <v>0</v>
      </c>
      <c r="F153" s="174">
        <f t="shared" ref="F153:F161" si="119">E153/$B153</f>
        <v>0</v>
      </c>
      <c r="G153" s="152">
        <f>'UBS Vila Leonor'!K17</f>
        <v>0</v>
      </c>
      <c r="H153" s="174">
        <f t="shared" ref="H153:H161" si="120">G153/$B153</f>
        <v>0</v>
      </c>
      <c r="I153" s="152">
        <f>'UBS Vila Leonor'!O17</f>
        <v>0</v>
      </c>
      <c r="J153" s="174">
        <f t="shared" ref="J153:J161" si="121">I153/$B153</f>
        <v>0</v>
      </c>
      <c r="K153" s="152">
        <f>'UBS Vila Leonor'!Q17</f>
        <v>0</v>
      </c>
      <c r="L153" s="174">
        <f t="shared" ref="L153:L161" si="122">K153/$B153</f>
        <v>0</v>
      </c>
      <c r="M153" s="152">
        <f>'UBS Vila Leonor'!S17</f>
        <v>0</v>
      </c>
      <c r="N153" s="174">
        <f t="shared" ref="N153:N161" si="123">M153/$B153</f>
        <v>0</v>
      </c>
      <c r="O153" s="366">
        <f t="shared" ref="O153:O161" si="124">SUM(I153,K153,M153)</f>
        <v>0</v>
      </c>
      <c r="P153" s="175">
        <f t="shared" ref="P153:P161" si="125">O153/($B153*3)</f>
        <v>0</v>
      </c>
      <c r="Q153" s="369">
        <f t="shared" ref="Q153:Q161" si="126">SUM(C153,E153,G153,I153,K153,M153)</f>
        <v>5</v>
      </c>
    </row>
    <row r="154" spans="1:17" x14ac:dyDescent="0.25">
      <c r="A154" s="154" t="s">
        <v>20</v>
      </c>
      <c r="B154" s="179">
        <f>'UBS Vila Leonor'!B18</f>
        <v>2</v>
      </c>
      <c r="C154" s="155">
        <f>'UBS Vila Leonor'!G18</f>
        <v>2</v>
      </c>
      <c r="D154" s="176">
        <f t="shared" si="118"/>
        <v>1</v>
      </c>
      <c r="E154" s="155">
        <f>'UBS Vila Leonor'!I18</f>
        <v>0</v>
      </c>
      <c r="F154" s="176">
        <f t="shared" si="119"/>
        <v>0</v>
      </c>
      <c r="G154" s="155">
        <f>'UBS Vila Leonor'!K18</f>
        <v>0</v>
      </c>
      <c r="H154" s="176">
        <f t="shared" si="120"/>
        <v>0</v>
      </c>
      <c r="I154" s="274">
        <f>'UBS Vila Leonor'!O18</f>
        <v>0</v>
      </c>
      <c r="J154" s="176">
        <f t="shared" si="121"/>
        <v>0</v>
      </c>
      <c r="K154" s="155">
        <f>'UBS Vila Leonor'!Q18</f>
        <v>0</v>
      </c>
      <c r="L154" s="176">
        <f t="shared" si="122"/>
        <v>0</v>
      </c>
      <c r="M154" s="155">
        <f>'UBS Vila Leonor'!S18</f>
        <v>0</v>
      </c>
      <c r="N154" s="176">
        <f t="shared" si="123"/>
        <v>0</v>
      </c>
      <c r="O154" s="382">
        <f t="shared" si="124"/>
        <v>0</v>
      </c>
      <c r="P154" s="177">
        <f t="shared" si="125"/>
        <v>0</v>
      </c>
      <c r="Q154" s="368">
        <f t="shared" si="126"/>
        <v>2</v>
      </c>
    </row>
    <row r="155" spans="1:17" x14ac:dyDescent="0.25">
      <c r="A155" s="154" t="s">
        <v>43</v>
      </c>
      <c r="B155" s="179">
        <f>'UBS Vila Leonor'!B19</f>
        <v>2</v>
      </c>
      <c r="C155" s="155">
        <f>'UBS Vila Leonor'!G19</f>
        <v>1.9</v>
      </c>
      <c r="D155" s="176">
        <f t="shared" si="118"/>
        <v>0.95</v>
      </c>
      <c r="E155" s="155">
        <f>'UBS Vila Leonor'!I19</f>
        <v>0</v>
      </c>
      <c r="F155" s="176">
        <f t="shared" si="119"/>
        <v>0</v>
      </c>
      <c r="G155" s="155">
        <f>'UBS Vila Leonor'!K19</f>
        <v>0</v>
      </c>
      <c r="H155" s="176">
        <f t="shared" si="120"/>
        <v>0</v>
      </c>
      <c r="I155" s="274">
        <f>'UBS Vila Leonor'!O19</f>
        <v>0</v>
      </c>
      <c r="J155" s="176">
        <f t="shared" si="121"/>
        <v>0</v>
      </c>
      <c r="K155" s="155">
        <f>'UBS Vila Leonor'!Q19</f>
        <v>0</v>
      </c>
      <c r="L155" s="176">
        <f t="shared" si="122"/>
        <v>0</v>
      </c>
      <c r="M155" s="155">
        <f>'UBS Vila Leonor'!S19</f>
        <v>0</v>
      </c>
      <c r="N155" s="176">
        <f t="shared" si="123"/>
        <v>0</v>
      </c>
      <c r="O155" s="382">
        <f t="shared" si="124"/>
        <v>0</v>
      </c>
      <c r="P155" s="177">
        <f t="shared" si="125"/>
        <v>0</v>
      </c>
      <c r="Q155" s="368">
        <f t="shared" si="126"/>
        <v>1.9</v>
      </c>
    </row>
    <row r="156" spans="1:17" x14ac:dyDescent="0.25">
      <c r="A156" s="154" t="s">
        <v>23</v>
      </c>
      <c r="B156" s="179">
        <f>'UBS Vila Leonor'!B20</f>
        <v>2</v>
      </c>
      <c r="C156" s="159">
        <f>'UBS Vila Leonor'!G20</f>
        <v>2</v>
      </c>
      <c r="D156" s="176">
        <f t="shared" si="118"/>
        <v>1</v>
      </c>
      <c r="E156" s="159">
        <f>'UBS Vila Leonor'!I20</f>
        <v>0</v>
      </c>
      <c r="F156" s="176">
        <f t="shared" si="119"/>
        <v>0</v>
      </c>
      <c r="G156" s="155">
        <f>'UBS Vila Leonor'!K20</f>
        <v>0</v>
      </c>
      <c r="H156" s="176">
        <f t="shared" si="120"/>
        <v>0</v>
      </c>
      <c r="I156" s="274">
        <f>'UBS Vila Leonor'!O20</f>
        <v>0</v>
      </c>
      <c r="J156" s="176">
        <f t="shared" si="121"/>
        <v>0</v>
      </c>
      <c r="K156" s="155">
        <f>'UBS Vila Leonor'!Q20</f>
        <v>0</v>
      </c>
      <c r="L156" s="176">
        <f t="shared" si="122"/>
        <v>0</v>
      </c>
      <c r="M156" s="155">
        <f>'UBS Vila Leonor'!S20</f>
        <v>0</v>
      </c>
      <c r="N156" s="176">
        <f t="shared" si="123"/>
        <v>0</v>
      </c>
      <c r="O156" s="382">
        <f t="shared" si="124"/>
        <v>0</v>
      </c>
      <c r="P156" s="177">
        <f t="shared" si="125"/>
        <v>0</v>
      </c>
      <c r="Q156" s="368">
        <f t="shared" si="126"/>
        <v>2</v>
      </c>
    </row>
    <row r="157" spans="1:17" x14ac:dyDescent="0.25">
      <c r="A157" s="154" t="s">
        <v>24</v>
      </c>
      <c r="B157" s="158">
        <f>'UBS Vila Leonor'!B21</f>
        <v>2</v>
      </c>
      <c r="C157" s="155">
        <f>'UBS Vila Leonor'!G21</f>
        <v>2</v>
      </c>
      <c r="D157" s="176">
        <f t="shared" si="118"/>
        <v>1</v>
      </c>
      <c r="E157" s="155">
        <f>'UBS Vila Leonor'!I21</f>
        <v>0</v>
      </c>
      <c r="F157" s="176">
        <f t="shared" si="119"/>
        <v>0</v>
      </c>
      <c r="G157" s="155">
        <f>'UBS Vila Leonor'!K21</f>
        <v>0</v>
      </c>
      <c r="H157" s="176">
        <f t="shared" si="120"/>
        <v>0</v>
      </c>
      <c r="I157" s="274">
        <f>'UBS Vila Leonor'!O21</f>
        <v>0</v>
      </c>
      <c r="J157" s="176">
        <f t="shared" si="121"/>
        <v>0</v>
      </c>
      <c r="K157" s="155">
        <f>'UBS Vila Leonor'!Q21</f>
        <v>0</v>
      </c>
      <c r="L157" s="176">
        <f t="shared" si="122"/>
        <v>0</v>
      </c>
      <c r="M157" s="155">
        <f>'UBS Vila Leonor'!S21</f>
        <v>0</v>
      </c>
      <c r="N157" s="176">
        <f t="shared" si="123"/>
        <v>0</v>
      </c>
      <c r="O157" s="382">
        <f t="shared" si="124"/>
        <v>0</v>
      </c>
      <c r="P157" s="177">
        <f t="shared" si="125"/>
        <v>0</v>
      </c>
      <c r="Q157" s="368">
        <f t="shared" si="126"/>
        <v>2</v>
      </c>
    </row>
    <row r="158" spans="1:17" x14ac:dyDescent="0.25">
      <c r="A158" s="154" t="s">
        <v>25</v>
      </c>
      <c r="B158" s="179">
        <f>'UBS Vila Leonor'!B22</f>
        <v>5</v>
      </c>
      <c r="C158" s="155">
        <f>'UBS Vila Leonor'!G22</f>
        <v>4.33</v>
      </c>
      <c r="D158" s="176">
        <f t="shared" si="118"/>
        <v>0.86599999999999999</v>
      </c>
      <c r="E158" s="155">
        <f>'UBS Vila Leonor'!I22</f>
        <v>0</v>
      </c>
      <c r="F158" s="176">
        <f t="shared" si="119"/>
        <v>0</v>
      </c>
      <c r="G158" s="155">
        <f>'UBS Vila Leonor'!K22</f>
        <v>0</v>
      </c>
      <c r="H158" s="176">
        <f t="shared" si="120"/>
        <v>0</v>
      </c>
      <c r="I158" s="274">
        <f>'UBS Vila Leonor'!O22</f>
        <v>0</v>
      </c>
      <c r="J158" s="176">
        <f t="shared" si="121"/>
        <v>0</v>
      </c>
      <c r="K158" s="155">
        <f>'UBS Vila Leonor'!Q22</f>
        <v>0</v>
      </c>
      <c r="L158" s="176">
        <f t="shared" si="122"/>
        <v>0</v>
      </c>
      <c r="M158" s="155">
        <f>'UBS Vila Leonor'!S22</f>
        <v>0</v>
      </c>
      <c r="N158" s="176">
        <f t="shared" si="123"/>
        <v>0</v>
      </c>
      <c r="O158" s="382">
        <f t="shared" si="124"/>
        <v>0</v>
      </c>
      <c r="P158" s="177">
        <f t="shared" si="125"/>
        <v>0</v>
      </c>
      <c r="Q158" s="368">
        <f t="shared" si="126"/>
        <v>4.33</v>
      </c>
    </row>
    <row r="159" spans="1:17" x14ac:dyDescent="0.25">
      <c r="A159" s="154" t="s">
        <v>26</v>
      </c>
      <c r="B159" s="179">
        <f>'UBS Vila Leonor'!B23</f>
        <v>1</v>
      </c>
      <c r="C159" s="155">
        <f>'UBS Vila Leonor'!G23</f>
        <v>1</v>
      </c>
      <c r="D159" s="176">
        <f t="shared" si="118"/>
        <v>1</v>
      </c>
      <c r="E159" s="155">
        <f>'UBS Vila Leonor'!I23</f>
        <v>0</v>
      </c>
      <c r="F159" s="176">
        <f t="shared" si="119"/>
        <v>0</v>
      </c>
      <c r="G159" s="155">
        <f>'UBS Vila Leonor'!K23</f>
        <v>0</v>
      </c>
      <c r="H159" s="176">
        <f t="shared" si="120"/>
        <v>0</v>
      </c>
      <c r="I159" s="274">
        <f>'UBS Vila Leonor'!O23</f>
        <v>0</v>
      </c>
      <c r="J159" s="176">
        <f t="shared" si="121"/>
        <v>0</v>
      </c>
      <c r="K159" s="155">
        <f>'UBS Vila Leonor'!Q23</f>
        <v>0</v>
      </c>
      <c r="L159" s="176">
        <f t="shared" si="122"/>
        <v>0</v>
      </c>
      <c r="M159" s="155">
        <f>'UBS Vila Leonor'!S23</f>
        <v>0</v>
      </c>
      <c r="N159" s="176">
        <f t="shared" si="123"/>
        <v>0</v>
      </c>
      <c r="O159" s="382">
        <f t="shared" si="124"/>
        <v>0</v>
      </c>
      <c r="P159" s="177">
        <f t="shared" si="125"/>
        <v>0</v>
      </c>
      <c r="Q159" s="368">
        <f t="shared" si="126"/>
        <v>1</v>
      </c>
    </row>
    <row r="160" spans="1:17" x14ac:dyDescent="0.25">
      <c r="A160" s="154" t="s">
        <v>34</v>
      </c>
      <c r="B160" s="179">
        <f>'UBS Vila Leonor'!B24</f>
        <v>1</v>
      </c>
      <c r="C160" s="155">
        <f>'UBS Vila Leonor'!G24</f>
        <v>1</v>
      </c>
      <c r="D160" s="176">
        <f t="shared" si="118"/>
        <v>1</v>
      </c>
      <c r="E160" s="155">
        <f>'UBS Vila Leonor'!I24</f>
        <v>0</v>
      </c>
      <c r="F160" s="176">
        <f t="shared" si="119"/>
        <v>0</v>
      </c>
      <c r="G160" s="155">
        <f>'UBS Vila Leonor'!K24</f>
        <v>0</v>
      </c>
      <c r="H160" s="176">
        <f t="shared" si="120"/>
        <v>0</v>
      </c>
      <c r="I160" s="274">
        <f>'UBS Vila Leonor'!O24</f>
        <v>0</v>
      </c>
      <c r="J160" s="176">
        <f t="shared" si="121"/>
        <v>0</v>
      </c>
      <c r="K160" s="155">
        <f>'UBS Vila Leonor'!Q24</f>
        <v>0</v>
      </c>
      <c r="L160" s="176">
        <f t="shared" si="122"/>
        <v>0</v>
      </c>
      <c r="M160" s="155">
        <f>'UBS Vila Leonor'!S24</f>
        <v>0</v>
      </c>
      <c r="N160" s="176">
        <f t="shared" si="123"/>
        <v>0</v>
      </c>
      <c r="O160" s="382">
        <f t="shared" si="124"/>
        <v>0</v>
      </c>
      <c r="P160" s="177">
        <f t="shared" si="125"/>
        <v>0</v>
      </c>
      <c r="Q160" s="368">
        <f t="shared" si="126"/>
        <v>1</v>
      </c>
    </row>
    <row r="161" spans="1:17" ht="15.75" thickBot="1" x14ac:dyDescent="0.3">
      <c r="A161" s="164" t="s">
        <v>7</v>
      </c>
      <c r="B161" s="165">
        <f>SUM(B153:B160)</f>
        <v>21</v>
      </c>
      <c r="C161" s="166">
        <f>SUM(C153:C160)</f>
        <v>19.23</v>
      </c>
      <c r="D161" s="299">
        <f t="shared" si="118"/>
        <v>0.9157142857142857</v>
      </c>
      <c r="E161" s="166">
        <f>SUM(E153:E160)</f>
        <v>0</v>
      </c>
      <c r="F161" s="299">
        <f t="shared" si="119"/>
        <v>0</v>
      </c>
      <c r="G161" s="166">
        <f>SUM(G153:G160)</f>
        <v>0</v>
      </c>
      <c r="H161" s="299">
        <f t="shared" si="120"/>
        <v>0</v>
      </c>
      <c r="I161" s="166">
        <f>SUM(I153:I160)</f>
        <v>0</v>
      </c>
      <c r="J161" s="299">
        <f t="shared" si="121"/>
        <v>0</v>
      </c>
      <c r="K161" s="166">
        <f t="shared" ref="K161" si="127">SUM(K153:K160)</f>
        <v>0</v>
      </c>
      <c r="L161" s="299">
        <f t="shared" si="122"/>
        <v>0</v>
      </c>
      <c r="M161" s="166">
        <f t="shared" ref="M161" si="128">SUM(M153:M160)</f>
        <v>0</v>
      </c>
      <c r="N161" s="299">
        <f t="shared" si="123"/>
        <v>0</v>
      </c>
      <c r="O161" s="106">
        <f t="shared" si="124"/>
        <v>0</v>
      </c>
      <c r="P161" s="332">
        <f t="shared" si="125"/>
        <v>0</v>
      </c>
      <c r="Q161" s="166">
        <f t="shared" si="126"/>
        <v>19.23</v>
      </c>
    </row>
    <row r="163" spans="1:17" ht="15.75" x14ac:dyDescent="0.25">
      <c r="A163" s="1427" t="s">
        <v>296</v>
      </c>
      <c r="B163" s="1428"/>
      <c r="C163" s="1428"/>
      <c r="D163" s="1428"/>
      <c r="E163" s="1428"/>
      <c r="F163" s="1428"/>
      <c r="G163" s="1428"/>
      <c r="H163" s="1428"/>
      <c r="I163" s="1428"/>
      <c r="J163" s="1428"/>
      <c r="K163" s="1428"/>
      <c r="L163" s="1428"/>
      <c r="M163" s="1428"/>
      <c r="N163" s="1428"/>
      <c r="O163" s="1428"/>
      <c r="P163" s="1428"/>
      <c r="Q163" s="1428"/>
    </row>
    <row r="164" spans="1:17" ht="36.75" thickBot="1" x14ac:dyDescent="0.3">
      <c r="A164" s="144" t="s">
        <v>14</v>
      </c>
      <c r="B164" s="145" t="s">
        <v>173</v>
      </c>
      <c r="C164" s="346" t="s">
        <v>2</v>
      </c>
      <c r="D164" s="347" t="s">
        <v>1</v>
      </c>
      <c r="E164" s="346" t="s">
        <v>3</v>
      </c>
      <c r="F164" s="347" t="s">
        <v>1</v>
      </c>
      <c r="G164" s="346" t="s">
        <v>4</v>
      </c>
      <c r="H164" s="347" t="s">
        <v>1</v>
      </c>
      <c r="I164" s="346" t="s">
        <v>5</v>
      </c>
      <c r="J164" s="347" t="s">
        <v>1</v>
      </c>
      <c r="K164" s="348" t="s">
        <v>203</v>
      </c>
      <c r="L164" s="349" t="s">
        <v>1</v>
      </c>
      <c r="M164" s="348" t="s">
        <v>204</v>
      </c>
      <c r="N164" s="349" t="s">
        <v>1</v>
      </c>
      <c r="O164" s="380" t="s">
        <v>206</v>
      </c>
      <c r="P164" s="381" t="s">
        <v>205</v>
      </c>
      <c r="Q164" s="348" t="s">
        <v>6</v>
      </c>
    </row>
    <row r="165" spans="1:17" ht="15.75" thickTop="1" x14ac:dyDescent="0.25">
      <c r="A165" s="154" t="s">
        <v>33</v>
      </c>
      <c r="B165" s="182">
        <f>'UBS Vila Sabrina'!B17</f>
        <v>6</v>
      </c>
      <c r="C165" s="152">
        <f>'UBS Vila Sabrina'!G17</f>
        <v>6</v>
      </c>
      <c r="D165" s="174">
        <f t="shared" ref="D165:D172" si="129">C165/$B165</f>
        <v>1</v>
      </c>
      <c r="E165" s="152">
        <f>'UBS Vila Sabrina'!I17</f>
        <v>0</v>
      </c>
      <c r="F165" s="174">
        <f t="shared" ref="F165:F172" si="130">E165/$B165</f>
        <v>0</v>
      </c>
      <c r="G165" s="152">
        <f>'UBS Vila Sabrina'!K17</f>
        <v>0</v>
      </c>
      <c r="H165" s="174">
        <f t="shared" ref="H165:H172" si="131">G165/$B165</f>
        <v>0</v>
      </c>
      <c r="I165" s="152">
        <f>'UBS Vila Sabrina'!O17</f>
        <v>0</v>
      </c>
      <c r="J165" s="174">
        <f t="shared" ref="J165:J172" si="132">I165/$B165</f>
        <v>0</v>
      </c>
      <c r="K165" s="152">
        <f>'UBS Vila Sabrina'!Q17</f>
        <v>0</v>
      </c>
      <c r="L165" s="174">
        <f t="shared" ref="L165:L172" si="133">K165/$B165</f>
        <v>0</v>
      </c>
      <c r="M165" s="152">
        <f>'UBS Vila Sabrina'!S17</f>
        <v>0</v>
      </c>
      <c r="N165" s="174">
        <f t="shared" ref="N165:N172" si="134">M165/$B165</f>
        <v>0</v>
      </c>
      <c r="O165" s="366">
        <f t="shared" ref="O165:O172" si="135">SUM(I165,K165,M165)</f>
        <v>0</v>
      </c>
      <c r="P165" s="175">
        <f t="shared" ref="P165:P172" si="136">O165/($B165*3)</f>
        <v>0</v>
      </c>
      <c r="Q165" s="369">
        <f t="shared" ref="Q165:Q172" si="137">SUM(C165,E165,G165,I165,K165,M165)</f>
        <v>6</v>
      </c>
    </row>
    <row r="166" spans="1:17" x14ac:dyDescent="0.25">
      <c r="A166" s="154" t="s">
        <v>20</v>
      </c>
      <c r="B166" s="179">
        <f>'UBS Vila Sabrina'!B18</f>
        <v>3</v>
      </c>
      <c r="C166" s="155">
        <f>'UBS Vila Sabrina'!G18</f>
        <v>2</v>
      </c>
      <c r="D166" s="176">
        <f t="shared" si="129"/>
        <v>0.66666666666666663</v>
      </c>
      <c r="E166" s="155">
        <f>'UBS Vila Sabrina'!I18</f>
        <v>0</v>
      </c>
      <c r="F166" s="176">
        <f t="shared" si="130"/>
        <v>0</v>
      </c>
      <c r="G166" s="155">
        <f>'UBS Vila Sabrina'!K18</f>
        <v>0</v>
      </c>
      <c r="H166" s="176">
        <f t="shared" si="131"/>
        <v>0</v>
      </c>
      <c r="I166" s="155">
        <f>'UBS Vila Sabrina'!O18</f>
        <v>0</v>
      </c>
      <c r="J166" s="176">
        <f t="shared" si="132"/>
        <v>0</v>
      </c>
      <c r="K166" s="155">
        <f>'UBS Vila Sabrina'!Q18</f>
        <v>0</v>
      </c>
      <c r="L166" s="176">
        <f t="shared" si="133"/>
        <v>0</v>
      </c>
      <c r="M166" s="155">
        <f>'UBS Vila Sabrina'!S18</f>
        <v>0</v>
      </c>
      <c r="N166" s="176">
        <f t="shared" si="134"/>
        <v>0</v>
      </c>
      <c r="O166" s="382">
        <f t="shared" si="135"/>
        <v>0</v>
      </c>
      <c r="P166" s="177">
        <f t="shared" si="136"/>
        <v>0</v>
      </c>
      <c r="Q166" s="368">
        <f t="shared" si="137"/>
        <v>2</v>
      </c>
    </row>
    <row r="167" spans="1:17" x14ac:dyDescent="0.25">
      <c r="A167" s="154" t="s">
        <v>43</v>
      </c>
      <c r="B167" s="179">
        <f>'UBS Vila Sabrina'!B19</f>
        <v>2</v>
      </c>
      <c r="C167" s="155">
        <f>'UBS Vila Sabrina'!G19</f>
        <v>2</v>
      </c>
      <c r="D167" s="176">
        <f t="shared" si="129"/>
        <v>1</v>
      </c>
      <c r="E167" s="155">
        <f>'UBS Vila Sabrina'!I19</f>
        <v>0</v>
      </c>
      <c r="F167" s="176">
        <f t="shared" si="130"/>
        <v>0</v>
      </c>
      <c r="G167" s="155">
        <f>'UBS Vila Sabrina'!K19</f>
        <v>0</v>
      </c>
      <c r="H167" s="176">
        <f t="shared" si="131"/>
        <v>0</v>
      </c>
      <c r="I167" s="155">
        <f>'UBS Vila Sabrina'!O19</f>
        <v>0</v>
      </c>
      <c r="J167" s="176">
        <f t="shared" si="132"/>
        <v>0</v>
      </c>
      <c r="K167" s="155">
        <f>'UBS Vila Sabrina'!Q19</f>
        <v>0</v>
      </c>
      <c r="L167" s="176">
        <f t="shared" si="133"/>
        <v>0</v>
      </c>
      <c r="M167" s="155">
        <f>'UBS Vila Sabrina'!S19</f>
        <v>0</v>
      </c>
      <c r="N167" s="176">
        <f t="shared" si="134"/>
        <v>0</v>
      </c>
      <c r="O167" s="382">
        <f t="shared" si="135"/>
        <v>0</v>
      </c>
      <c r="P167" s="177">
        <f t="shared" si="136"/>
        <v>0</v>
      </c>
      <c r="Q167" s="368">
        <f t="shared" si="137"/>
        <v>2</v>
      </c>
    </row>
    <row r="168" spans="1:17" x14ac:dyDescent="0.25">
      <c r="A168" s="154" t="s">
        <v>23</v>
      </c>
      <c r="B168" s="179">
        <f>'UBS Vila Sabrina'!B20</f>
        <v>2</v>
      </c>
      <c r="C168" s="155">
        <f>'UBS Vila Sabrina'!G20</f>
        <v>2</v>
      </c>
      <c r="D168" s="176">
        <f t="shared" si="129"/>
        <v>1</v>
      </c>
      <c r="E168" s="155">
        <f>'UBS Vila Sabrina'!I20</f>
        <v>0</v>
      </c>
      <c r="F168" s="176">
        <f t="shared" si="130"/>
        <v>0</v>
      </c>
      <c r="G168" s="155">
        <f>'UBS Vila Sabrina'!K20</f>
        <v>0</v>
      </c>
      <c r="H168" s="176">
        <f t="shared" si="131"/>
        <v>0</v>
      </c>
      <c r="I168" s="155">
        <f>'UBS Vila Sabrina'!O20</f>
        <v>0</v>
      </c>
      <c r="J168" s="176">
        <f t="shared" si="132"/>
        <v>0</v>
      </c>
      <c r="K168" s="155">
        <f>'UBS Vila Sabrina'!Q20</f>
        <v>0</v>
      </c>
      <c r="L168" s="176">
        <f t="shared" si="133"/>
        <v>0</v>
      </c>
      <c r="M168" s="155">
        <f>'UBS Vila Sabrina'!S20</f>
        <v>0</v>
      </c>
      <c r="N168" s="176">
        <f t="shared" si="134"/>
        <v>0</v>
      </c>
      <c r="O168" s="382">
        <f t="shared" si="135"/>
        <v>0</v>
      </c>
      <c r="P168" s="177">
        <f t="shared" si="136"/>
        <v>0</v>
      </c>
      <c r="Q168" s="368">
        <f t="shared" si="137"/>
        <v>2</v>
      </c>
    </row>
    <row r="169" spans="1:17" x14ac:dyDescent="0.25">
      <c r="A169" s="154" t="s">
        <v>24</v>
      </c>
      <c r="B169" s="179">
        <f>'UBS Vila Sabrina'!B21</f>
        <v>1</v>
      </c>
      <c r="C169" s="155">
        <f>'UBS Vila Sabrina'!G21</f>
        <v>1</v>
      </c>
      <c r="D169" s="176">
        <f t="shared" si="129"/>
        <v>1</v>
      </c>
      <c r="E169" s="155">
        <f>'UBS Vila Sabrina'!I21</f>
        <v>0</v>
      </c>
      <c r="F169" s="176">
        <f t="shared" si="130"/>
        <v>0</v>
      </c>
      <c r="G169" s="155">
        <f>'UBS Vila Sabrina'!K21</f>
        <v>0</v>
      </c>
      <c r="H169" s="176">
        <f t="shared" si="131"/>
        <v>0</v>
      </c>
      <c r="I169" s="155">
        <f>'UBS Vila Sabrina'!O21</f>
        <v>0</v>
      </c>
      <c r="J169" s="176">
        <f t="shared" si="132"/>
        <v>0</v>
      </c>
      <c r="K169" s="155">
        <f>'UBS Vila Sabrina'!Q21</f>
        <v>0</v>
      </c>
      <c r="L169" s="176">
        <f t="shared" si="133"/>
        <v>0</v>
      </c>
      <c r="M169" s="155">
        <f>'UBS Vila Sabrina'!S21</f>
        <v>0</v>
      </c>
      <c r="N169" s="176">
        <f t="shared" si="134"/>
        <v>0</v>
      </c>
      <c r="O169" s="382">
        <f t="shared" si="135"/>
        <v>0</v>
      </c>
      <c r="P169" s="177">
        <f t="shared" si="136"/>
        <v>0</v>
      </c>
      <c r="Q169" s="368">
        <f t="shared" si="137"/>
        <v>1</v>
      </c>
    </row>
    <row r="170" spans="1:17" x14ac:dyDescent="0.25">
      <c r="A170" s="154" t="s">
        <v>25</v>
      </c>
      <c r="B170" s="179">
        <f>'UBS Vila Sabrina'!B22</f>
        <v>4</v>
      </c>
      <c r="C170" s="155">
        <f>'UBS Vila Sabrina'!G22</f>
        <v>5</v>
      </c>
      <c r="D170" s="176">
        <f t="shared" si="129"/>
        <v>1.25</v>
      </c>
      <c r="E170" s="155">
        <f>'UBS Vila Sabrina'!I22</f>
        <v>0</v>
      </c>
      <c r="F170" s="176">
        <f t="shared" si="130"/>
        <v>0</v>
      </c>
      <c r="G170" s="155">
        <f>'UBS Vila Sabrina'!K22</f>
        <v>0</v>
      </c>
      <c r="H170" s="176">
        <f t="shared" si="131"/>
        <v>0</v>
      </c>
      <c r="I170" s="155">
        <f>'UBS Vila Sabrina'!O22</f>
        <v>0</v>
      </c>
      <c r="J170" s="176">
        <f t="shared" si="132"/>
        <v>0</v>
      </c>
      <c r="K170" s="155">
        <f>'UBS Vila Sabrina'!Q22</f>
        <v>0</v>
      </c>
      <c r="L170" s="176">
        <f t="shared" si="133"/>
        <v>0</v>
      </c>
      <c r="M170" s="155">
        <f>'UBS Vila Sabrina'!S22</f>
        <v>0</v>
      </c>
      <c r="N170" s="176">
        <f t="shared" si="134"/>
        <v>0</v>
      </c>
      <c r="O170" s="382">
        <f t="shared" si="135"/>
        <v>0</v>
      </c>
      <c r="P170" s="177">
        <f t="shared" si="136"/>
        <v>0</v>
      </c>
      <c r="Q170" s="368">
        <f t="shared" si="137"/>
        <v>5</v>
      </c>
    </row>
    <row r="171" spans="1:17" x14ac:dyDescent="0.25">
      <c r="A171" s="154" t="s">
        <v>26</v>
      </c>
      <c r="B171" s="179">
        <f>'UBS Vila Sabrina'!B23</f>
        <v>1</v>
      </c>
      <c r="C171" s="155">
        <f>'UBS Vila Sabrina'!G23</f>
        <v>1</v>
      </c>
      <c r="D171" s="176">
        <f t="shared" si="129"/>
        <v>1</v>
      </c>
      <c r="E171" s="155">
        <f>'UBS Vila Sabrina'!I23</f>
        <v>0</v>
      </c>
      <c r="F171" s="176">
        <f t="shared" si="130"/>
        <v>0</v>
      </c>
      <c r="G171" s="155">
        <f>'UBS Vila Sabrina'!K23</f>
        <v>0</v>
      </c>
      <c r="H171" s="176">
        <f t="shared" si="131"/>
        <v>0</v>
      </c>
      <c r="I171" s="155">
        <f>'UBS Vila Sabrina'!O23</f>
        <v>0</v>
      </c>
      <c r="J171" s="176">
        <f t="shared" si="132"/>
        <v>0</v>
      </c>
      <c r="K171" s="155">
        <f>'UBS Vila Sabrina'!Q23</f>
        <v>0</v>
      </c>
      <c r="L171" s="176">
        <f t="shared" si="133"/>
        <v>0</v>
      </c>
      <c r="M171" s="155">
        <f>'UBS Vila Sabrina'!S23</f>
        <v>0</v>
      </c>
      <c r="N171" s="176">
        <f t="shared" si="134"/>
        <v>0</v>
      </c>
      <c r="O171" s="382">
        <f t="shared" si="135"/>
        <v>0</v>
      </c>
      <c r="P171" s="177">
        <f t="shared" si="136"/>
        <v>0</v>
      </c>
      <c r="Q171" s="368">
        <f t="shared" si="137"/>
        <v>1</v>
      </c>
    </row>
    <row r="172" spans="1:17" ht="15.75" thickBot="1" x14ac:dyDescent="0.3">
      <c r="A172" s="164" t="s">
        <v>7</v>
      </c>
      <c r="B172" s="165">
        <f>SUM(B165:B171)</f>
        <v>19</v>
      </c>
      <c r="C172" s="166">
        <f>SUM(C165:C171)</f>
        <v>19</v>
      </c>
      <c r="D172" s="299">
        <f t="shared" si="129"/>
        <v>1</v>
      </c>
      <c r="E172" s="166">
        <f>SUM(E165:E171)</f>
        <v>0</v>
      </c>
      <c r="F172" s="299">
        <f t="shared" si="130"/>
        <v>0</v>
      </c>
      <c r="G172" s="166">
        <f>SUM(G165:G171)</f>
        <v>0</v>
      </c>
      <c r="H172" s="299">
        <f t="shared" si="131"/>
        <v>0</v>
      </c>
      <c r="I172" s="166">
        <f>SUM(I165:I171)</f>
        <v>0</v>
      </c>
      <c r="J172" s="299">
        <f t="shared" si="132"/>
        <v>0</v>
      </c>
      <c r="K172" s="166">
        <f t="shared" ref="K172" si="138">SUM(K165:K171)</f>
        <v>0</v>
      </c>
      <c r="L172" s="299">
        <f t="shared" si="133"/>
        <v>0</v>
      </c>
      <c r="M172" s="166">
        <f t="shared" ref="M172" si="139">SUM(M165:M171)</f>
        <v>0</v>
      </c>
      <c r="N172" s="299">
        <f t="shared" si="134"/>
        <v>0</v>
      </c>
      <c r="O172" s="106">
        <f t="shared" si="135"/>
        <v>0</v>
      </c>
      <c r="P172" s="332">
        <f t="shared" si="136"/>
        <v>0</v>
      </c>
      <c r="Q172" s="166">
        <f t="shared" si="137"/>
        <v>19</v>
      </c>
    </row>
    <row r="174" spans="1:17" ht="15.75" x14ac:dyDescent="0.25">
      <c r="A174" s="1427" t="s">
        <v>298</v>
      </c>
      <c r="B174" s="1428"/>
      <c r="C174" s="1428"/>
      <c r="D174" s="1428"/>
      <c r="E174" s="1428"/>
      <c r="F174" s="1428"/>
      <c r="G174" s="1428"/>
      <c r="H174" s="1428"/>
      <c r="I174" s="1428"/>
      <c r="J174" s="1428"/>
      <c r="K174" s="1428"/>
      <c r="L174" s="1428"/>
      <c r="M174" s="1428"/>
      <c r="N174" s="1428"/>
      <c r="O174" s="1428"/>
      <c r="P174" s="1428"/>
      <c r="Q174" s="1428"/>
    </row>
    <row r="175" spans="1:17" ht="36.75" thickBot="1" x14ac:dyDescent="0.3">
      <c r="A175" s="144" t="s">
        <v>14</v>
      </c>
      <c r="B175" s="145" t="s">
        <v>173</v>
      </c>
      <c r="C175" s="346" t="s">
        <v>2</v>
      </c>
      <c r="D175" s="347" t="s">
        <v>1</v>
      </c>
      <c r="E175" s="346" t="s">
        <v>3</v>
      </c>
      <c r="F175" s="347" t="s">
        <v>1</v>
      </c>
      <c r="G175" s="346" t="s">
        <v>4</v>
      </c>
      <c r="H175" s="347" t="s">
        <v>1</v>
      </c>
      <c r="I175" s="346" t="s">
        <v>5</v>
      </c>
      <c r="J175" s="347" t="s">
        <v>1</v>
      </c>
      <c r="K175" s="348" t="s">
        <v>203</v>
      </c>
      <c r="L175" s="349" t="s">
        <v>1</v>
      </c>
      <c r="M175" s="348" t="s">
        <v>204</v>
      </c>
      <c r="N175" s="349" t="s">
        <v>1</v>
      </c>
      <c r="O175" s="380" t="s">
        <v>206</v>
      </c>
      <c r="P175" s="381" t="s">
        <v>205</v>
      </c>
      <c r="Q175" s="348" t="s">
        <v>6</v>
      </c>
    </row>
    <row r="176" spans="1:17" ht="15.75" thickTop="1" x14ac:dyDescent="0.25">
      <c r="A176" s="154" t="s">
        <v>33</v>
      </c>
      <c r="B176" s="182">
        <f>'UBS Carandiru'!B20</f>
        <v>9</v>
      </c>
      <c r="C176" s="152">
        <f>'UBS Carandiru'!G20</f>
        <v>7</v>
      </c>
      <c r="D176" s="174">
        <f t="shared" ref="D176:D189" si="140">C176/$B176</f>
        <v>0.77777777777777779</v>
      </c>
      <c r="E176" s="152">
        <f>'UBS Carandiru'!I20</f>
        <v>0</v>
      </c>
      <c r="F176" s="174">
        <f t="shared" ref="F176:F189" si="141">E176/$B176</f>
        <v>0</v>
      </c>
      <c r="G176" s="152">
        <f>'UBS Carandiru'!K20</f>
        <v>0</v>
      </c>
      <c r="H176" s="174">
        <f t="shared" ref="H176:H189" si="142">G176/$B176</f>
        <v>0</v>
      </c>
      <c r="I176" s="152">
        <f>'UBS Carandiru'!O20</f>
        <v>0</v>
      </c>
      <c r="J176" s="174">
        <f t="shared" ref="J176:J189" si="143">I176/$B176</f>
        <v>0</v>
      </c>
      <c r="K176" s="152">
        <f>'UBS Carandiru'!Q20</f>
        <v>0</v>
      </c>
      <c r="L176" s="174">
        <f t="shared" ref="L176:L189" si="144">K176/$B176</f>
        <v>0</v>
      </c>
      <c r="M176" s="152">
        <f>'UBS Carandiru'!S20</f>
        <v>0</v>
      </c>
      <c r="N176" s="174">
        <f t="shared" ref="N176:N189" si="145">M176/$B176</f>
        <v>0</v>
      </c>
      <c r="O176" s="366">
        <f t="shared" ref="O176:O189" si="146">SUM(I176,K176,M176)</f>
        <v>0</v>
      </c>
      <c r="P176" s="175">
        <f t="shared" ref="P176:P189" si="147">O176/($B176*3)</f>
        <v>0</v>
      </c>
      <c r="Q176" s="369">
        <f t="shared" ref="Q176:Q189" si="148">SUM(C176,E176,G176,I176,K176,M176)</f>
        <v>7</v>
      </c>
    </row>
    <row r="177" spans="1:17" x14ac:dyDescent="0.25">
      <c r="A177" s="154" t="s">
        <v>20</v>
      </c>
      <c r="B177" s="179">
        <f>'UBS Carandiru'!B21</f>
        <v>4</v>
      </c>
      <c r="C177" s="155">
        <f>'UBS Carandiru'!G21</f>
        <v>3</v>
      </c>
      <c r="D177" s="176">
        <f t="shared" si="140"/>
        <v>0.75</v>
      </c>
      <c r="E177" s="155">
        <f>'UBS Carandiru'!I21</f>
        <v>0</v>
      </c>
      <c r="F177" s="176">
        <f t="shared" si="141"/>
        <v>0</v>
      </c>
      <c r="G177" s="155">
        <f>'UBS Carandiru'!K21</f>
        <v>0</v>
      </c>
      <c r="H177" s="176">
        <f t="shared" si="142"/>
        <v>0</v>
      </c>
      <c r="I177" s="155">
        <f>'UBS Carandiru'!O21</f>
        <v>0</v>
      </c>
      <c r="J177" s="176">
        <f t="shared" si="143"/>
        <v>0</v>
      </c>
      <c r="K177" s="155">
        <f>'UBS Carandiru'!Q21</f>
        <v>0</v>
      </c>
      <c r="L177" s="176">
        <f t="shared" si="144"/>
        <v>0</v>
      </c>
      <c r="M177" s="155">
        <f>'UBS Carandiru'!S21</f>
        <v>0</v>
      </c>
      <c r="N177" s="176">
        <f t="shared" si="145"/>
        <v>0</v>
      </c>
      <c r="O177" s="382">
        <f t="shared" si="146"/>
        <v>0</v>
      </c>
      <c r="P177" s="177">
        <f t="shared" si="147"/>
        <v>0</v>
      </c>
      <c r="Q177" s="368">
        <f t="shared" si="148"/>
        <v>3</v>
      </c>
    </row>
    <row r="178" spans="1:17" x14ac:dyDescent="0.25">
      <c r="A178" s="154" t="s">
        <v>43</v>
      </c>
      <c r="B178" s="179">
        <f>'UBS Carandiru'!B22</f>
        <v>3</v>
      </c>
      <c r="C178" s="155">
        <f>'UBS Carandiru'!G22</f>
        <v>2.5</v>
      </c>
      <c r="D178" s="176">
        <f t="shared" si="140"/>
        <v>0.83333333333333337</v>
      </c>
      <c r="E178" s="155">
        <f>'UBS Carandiru'!I22</f>
        <v>0</v>
      </c>
      <c r="F178" s="176">
        <f t="shared" si="141"/>
        <v>0</v>
      </c>
      <c r="G178" s="155">
        <f>'UBS Carandiru'!K22</f>
        <v>0</v>
      </c>
      <c r="H178" s="176">
        <f t="shared" si="142"/>
        <v>0</v>
      </c>
      <c r="I178" s="155">
        <f>'UBS Carandiru'!O22</f>
        <v>0</v>
      </c>
      <c r="J178" s="176">
        <f t="shared" si="143"/>
        <v>0</v>
      </c>
      <c r="K178" s="155">
        <f>'UBS Carandiru'!Q22</f>
        <v>0</v>
      </c>
      <c r="L178" s="176">
        <f t="shared" si="144"/>
        <v>0</v>
      </c>
      <c r="M178" s="155">
        <f>'UBS Carandiru'!S22</f>
        <v>0</v>
      </c>
      <c r="N178" s="176">
        <f t="shared" si="145"/>
        <v>0</v>
      </c>
      <c r="O178" s="382">
        <f t="shared" si="146"/>
        <v>0</v>
      </c>
      <c r="P178" s="177">
        <f t="shared" si="147"/>
        <v>0</v>
      </c>
      <c r="Q178" s="368">
        <f t="shared" si="148"/>
        <v>2.5</v>
      </c>
    </row>
    <row r="179" spans="1:17" x14ac:dyDescent="0.25">
      <c r="A179" s="154" t="s">
        <v>22</v>
      </c>
      <c r="B179" s="179">
        <f>'UBS Carandiru'!B23</f>
        <v>1</v>
      </c>
      <c r="C179" s="159">
        <f>'UBS Carandiru'!G23</f>
        <v>0.5</v>
      </c>
      <c r="D179" s="176">
        <f t="shared" si="140"/>
        <v>0.5</v>
      </c>
      <c r="E179" s="159">
        <f>'UBS Carandiru'!I23</f>
        <v>0</v>
      </c>
      <c r="F179" s="176">
        <f t="shared" si="141"/>
        <v>0</v>
      </c>
      <c r="G179" s="159">
        <f>'UBS Carandiru'!K23</f>
        <v>0</v>
      </c>
      <c r="H179" s="176">
        <f t="shared" si="142"/>
        <v>0</v>
      </c>
      <c r="I179" s="155">
        <f>'UBS Carandiru'!O23</f>
        <v>0</v>
      </c>
      <c r="J179" s="176">
        <f t="shared" si="143"/>
        <v>0</v>
      </c>
      <c r="K179" s="155">
        <f>'UBS Carandiru'!Q23</f>
        <v>0</v>
      </c>
      <c r="L179" s="176">
        <f t="shared" si="144"/>
        <v>0</v>
      </c>
      <c r="M179" s="155">
        <f>'UBS Carandiru'!S23</f>
        <v>0</v>
      </c>
      <c r="N179" s="176">
        <f t="shared" si="145"/>
        <v>0</v>
      </c>
      <c r="O179" s="382">
        <f t="shared" si="146"/>
        <v>0</v>
      </c>
      <c r="P179" s="177">
        <f t="shared" si="147"/>
        <v>0</v>
      </c>
      <c r="Q179" s="368">
        <f t="shared" si="148"/>
        <v>0.5</v>
      </c>
    </row>
    <row r="180" spans="1:17" x14ac:dyDescent="0.25">
      <c r="A180" s="154" t="s">
        <v>50</v>
      </c>
      <c r="B180" s="179">
        <f>'UBS Carandiru'!B24</f>
        <v>1</v>
      </c>
      <c r="C180" s="155">
        <f>'UBS Carandiru'!G24</f>
        <v>0</v>
      </c>
      <c r="D180" s="176">
        <f t="shared" si="140"/>
        <v>0</v>
      </c>
      <c r="E180" s="155">
        <f>'UBS Carandiru'!I24</f>
        <v>0</v>
      </c>
      <c r="F180" s="176">
        <f t="shared" si="141"/>
        <v>0</v>
      </c>
      <c r="G180" s="155">
        <f>'UBS Carandiru'!K24</f>
        <v>0</v>
      </c>
      <c r="H180" s="176">
        <f t="shared" si="142"/>
        <v>0</v>
      </c>
      <c r="I180" s="155">
        <f>'UBS Carandiru'!O24</f>
        <v>0</v>
      </c>
      <c r="J180" s="176">
        <f t="shared" si="143"/>
        <v>0</v>
      </c>
      <c r="K180" s="155">
        <f>'UBS Carandiru'!Q24</f>
        <v>0</v>
      </c>
      <c r="L180" s="176">
        <f t="shared" si="144"/>
        <v>0</v>
      </c>
      <c r="M180" s="155">
        <f>'UBS Carandiru'!S24</f>
        <v>0</v>
      </c>
      <c r="N180" s="176">
        <f t="shared" si="145"/>
        <v>0</v>
      </c>
      <c r="O180" s="382">
        <f t="shared" si="146"/>
        <v>0</v>
      </c>
      <c r="P180" s="177">
        <f t="shared" si="147"/>
        <v>0</v>
      </c>
      <c r="Q180" s="368">
        <f t="shared" si="148"/>
        <v>0</v>
      </c>
    </row>
    <row r="181" spans="1:17" x14ac:dyDescent="0.25">
      <c r="A181" s="154" t="s">
        <v>23</v>
      </c>
      <c r="B181" s="179">
        <f>'UBS Carandiru'!B25</f>
        <v>2</v>
      </c>
      <c r="C181" s="155">
        <f>'UBS Carandiru'!G25</f>
        <v>1</v>
      </c>
      <c r="D181" s="176">
        <f t="shared" si="140"/>
        <v>0.5</v>
      </c>
      <c r="E181" s="155">
        <f>'UBS Carandiru'!I25</f>
        <v>0</v>
      </c>
      <c r="F181" s="176">
        <f t="shared" si="141"/>
        <v>0</v>
      </c>
      <c r="G181" s="155">
        <f>'UBS Carandiru'!K25</f>
        <v>0</v>
      </c>
      <c r="H181" s="176">
        <f t="shared" si="142"/>
        <v>0</v>
      </c>
      <c r="I181" s="155">
        <f>'UBS Carandiru'!O25</f>
        <v>0</v>
      </c>
      <c r="J181" s="176">
        <f t="shared" si="143"/>
        <v>0</v>
      </c>
      <c r="K181" s="155">
        <f>'UBS Carandiru'!Q25</f>
        <v>0</v>
      </c>
      <c r="L181" s="176">
        <f t="shared" si="144"/>
        <v>0</v>
      </c>
      <c r="M181" s="155">
        <f>'UBS Carandiru'!S25</f>
        <v>0</v>
      </c>
      <c r="N181" s="176">
        <f t="shared" si="145"/>
        <v>0</v>
      </c>
      <c r="O181" s="382">
        <f t="shared" si="146"/>
        <v>0</v>
      </c>
      <c r="P181" s="177">
        <f t="shared" si="147"/>
        <v>0</v>
      </c>
      <c r="Q181" s="368">
        <f t="shared" si="148"/>
        <v>1</v>
      </c>
    </row>
    <row r="182" spans="1:17" x14ac:dyDescent="0.25">
      <c r="A182" s="154" t="s">
        <v>210</v>
      </c>
      <c r="B182" s="179">
        <f>'UBS Carandiru'!B26</f>
        <v>1</v>
      </c>
      <c r="C182" s="155">
        <f>'UBS Carandiru'!G26</f>
        <v>1</v>
      </c>
      <c r="D182" s="176">
        <f t="shared" si="140"/>
        <v>1</v>
      </c>
      <c r="E182" s="155">
        <f>'UBS Carandiru'!I26</f>
        <v>0</v>
      </c>
      <c r="F182" s="176">
        <f t="shared" si="141"/>
        <v>0</v>
      </c>
      <c r="G182" s="155">
        <f>'UBS Carandiru'!K26</f>
        <v>0</v>
      </c>
      <c r="H182" s="176">
        <f t="shared" si="142"/>
        <v>0</v>
      </c>
      <c r="I182" s="155">
        <f>'UBS Carandiru'!O26</f>
        <v>0</v>
      </c>
      <c r="J182" s="176">
        <f t="shared" si="143"/>
        <v>0</v>
      </c>
      <c r="K182" s="155">
        <f>'UBS Carandiru'!Q26</f>
        <v>0</v>
      </c>
      <c r="L182" s="176">
        <f t="shared" si="144"/>
        <v>0</v>
      </c>
      <c r="M182" s="155">
        <f>'UBS Carandiru'!S26</f>
        <v>0</v>
      </c>
      <c r="N182" s="176">
        <f t="shared" si="145"/>
        <v>0</v>
      </c>
      <c r="O182" s="382">
        <f t="shared" si="146"/>
        <v>0</v>
      </c>
      <c r="P182" s="177">
        <f t="shared" si="147"/>
        <v>0</v>
      </c>
      <c r="Q182" s="368">
        <f t="shared" si="148"/>
        <v>1</v>
      </c>
    </row>
    <row r="183" spans="1:17" x14ac:dyDescent="0.25">
      <c r="A183" s="154" t="s">
        <v>24</v>
      </c>
      <c r="B183" s="179">
        <f>'UBS Carandiru'!B27</f>
        <v>1</v>
      </c>
      <c r="C183" s="155">
        <f>'UBS Carandiru'!G27</f>
        <v>1</v>
      </c>
      <c r="D183" s="176">
        <f t="shared" si="140"/>
        <v>1</v>
      </c>
      <c r="E183" s="155">
        <f>'UBS Carandiru'!I27</f>
        <v>0</v>
      </c>
      <c r="F183" s="176">
        <f t="shared" si="141"/>
        <v>0</v>
      </c>
      <c r="G183" s="155">
        <f>'UBS Carandiru'!K27</f>
        <v>0</v>
      </c>
      <c r="H183" s="176">
        <f t="shared" si="142"/>
        <v>0</v>
      </c>
      <c r="I183" s="155">
        <f>'UBS Carandiru'!O27</f>
        <v>0</v>
      </c>
      <c r="J183" s="176">
        <f t="shared" si="143"/>
        <v>0</v>
      </c>
      <c r="K183" s="155">
        <f>'UBS Carandiru'!Q27</f>
        <v>0</v>
      </c>
      <c r="L183" s="176">
        <f t="shared" si="144"/>
        <v>0</v>
      </c>
      <c r="M183" s="155">
        <f>'UBS Carandiru'!S27</f>
        <v>0</v>
      </c>
      <c r="N183" s="176">
        <f t="shared" si="145"/>
        <v>0</v>
      </c>
      <c r="O183" s="382">
        <f t="shared" si="146"/>
        <v>0</v>
      </c>
      <c r="P183" s="177">
        <f t="shared" si="147"/>
        <v>0</v>
      </c>
      <c r="Q183" s="368">
        <f t="shared" si="148"/>
        <v>1</v>
      </c>
    </row>
    <row r="184" spans="1:17" x14ac:dyDescent="0.25">
      <c r="A184" s="154" t="s">
        <v>25</v>
      </c>
      <c r="B184" s="179">
        <f>'UBS Carandiru'!B28</f>
        <v>5</v>
      </c>
      <c r="C184" s="155">
        <f>'UBS Carandiru'!G28</f>
        <v>5</v>
      </c>
      <c r="D184" s="176">
        <f t="shared" si="140"/>
        <v>1</v>
      </c>
      <c r="E184" s="155">
        <f>'UBS Carandiru'!I28</f>
        <v>0</v>
      </c>
      <c r="F184" s="176">
        <f t="shared" si="141"/>
        <v>0</v>
      </c>
      <c r="G184" s="155">
        <f>'UBS Carandiru'!K28</f>
        <v>0</v>
      </c>
      <c r="H184" s="176">
        <f t="shared" si="142"/>
        <v>0</v>
      </c>
      <c r="I184" s="155">
        <f>'UBS Carandiru'!O28</f>
        <v>0</v>
      </c>
      <c r="J184" s="176">
        <f t="shared" si="143"/>
        <v>0</v>
      </c>
      <c r="K184" s="155">
        <f>'UBS Carandiru'!Q28</f>
        <v>0</v>
      </c>
      <c r="L184" s="176">
        <f t="shared" si="144"/>
        <v>0</v>
      </c>
      <c r="M184" s="155">
        <f>'UBS Carandiru'!S28</f>
        <v>0</v>
      </c>
      <c r="N184" s="176">
        <f t="shared" si="145"/>
        <v>0</v>
      </c>
      <c r="O184" s="382">
        <f t="shared" si="146"/>
        <v>0</v>
      </c>
      <c r="P184" s="177">
        <f t="shared" si="147"/>
        <v>0</v>
      </c>
      <c r="Q184" s="368">
        <f t="shared" si="148"/>
        <v>5</v>
      </c>
    </row>
    <row r="185" spans="1:17" x14ac:dyDescent="0.25">
      <c r="A185" s="154" t="s">
        <v>46</v>
      </c>
      <c r="B185" s="238">
        <f>'UBS Carandiru'!B29</f>
        <v>1</v>
      </c>
      <c r="C185" s="155">
        <f>'UBS Carandiru'!G29</f>
        <v>0</v>
      </c>
      <c r="D185" s="176">
        <f t="shared" si="140"/>
        <v>0</v>
      </c>
      <c r="E185" s="155">
        <f>'UBS Carandiru'!I29</f>
        <v>0</v>
      </c>
      <c r="F185" s="176">
        <f t="shared" si="141"/>
        <v>0</v>
      </c>
      <c r="G185" s="155">
        <f>'UBS Carandiru'!K29</f>
        <v>0</v>
      </c>
      <c r="H185" s="176">
        <f t="shared" si="142"/>
        <v>0</v>
      </c>
      <c r="I185" s="155">
        <f>'UBS Carandiru'!O29</f>
        <v>0</v>
      </c>
      <c r="J185" s="176">
        <f t="shared" si="143"/>
        <v>0</v>
      </c>
      <c r="K185" s="155">
        <f>'UBS Carandiru'!Q29</f>
        <v>0</v>
      </c>
      <c r="L185" s="176">
        <f t="shared" si="144"/>
        <v>0</v>
      </c>
      <c r="M185" s="155">
        <f>'UBS Carandiru'!S29</f>
        <v>0</v>
      </c>
      <c r="N185" s="176">
        <f t="shared" si="145"/>
        <v>0</v>
      </c>
      <c r="O185" s="382">
        <f t="shared" si="146"/>
        <v>0</v>
      </c>
      <c r="P185" s="177">
        <f t="shared" si="147"/>
        <v>0</v>
      </c>
      <c r="Q185" s="368">
        <f t="shared" si="148"/>
        <v>0</v>
      </c>
    </row>
    <row r="186" spans="1:17" x14ac:dyDescent="0.25">
      <c r="A186" s="154" t="s">
        <v>26</v>
      </c>
      <c r="B186" s="179">
        <f>'UBS Carandiru'!B30</f>
        <v>1</v>
      </c>
      <c r="C186" s="155">
        <f>'UBS Carandiru'!G30</f>
        <v>1</v>
      </c>
      <c r="D186" s="176">
        <f t="shared" si="140"/>
        <v>1</v>
      </c>
      <c r="E186" s="155">
        <f>'UBS Carandiru'!I30</f>
        <v>0</v>
      </c>
      <c r="F186" s="176">
        <f t="shared" si="141"/>
        <v>0</v>
      </c>
      <c r="G186" s="155">
        <f>'UBS Carandiru'!K30</f>
        <v>0</v>
      </c>
      <c r="H186" s="176">
        <f t="shared" si="142"/>
        <v>0</v>
      </c>
      <c r="I186" s="155">
        <f>'UBS Carandiru'!O30</f>
        <v>0</v>
      </c>
      <c r="J186" s="176">
        <f t="shared" si="143"/>
        <v>0</v>
      </c>
      <c r="K186" s="155">
        <f>'UBS Carandiru'!Q30</f>
        <v>0</v>
      </c>
      <c r="L186" s="176">
        <f t="shared" si="144"/>
        <v>0</v>
      </c>
      <c r="M186" s="155">
        <f>'UBS Carandiru'!S30</f>
        <v>0</v>
      </c>
      <c r="N186" s="176">
        <f t="shared" si="145"/>
        <v>0</v>
      </c>
      <c r="O186" s="382">
        <f t="shared" si="146"/>
        <v>0</v>
      </c>
      <c r="P186" s="177">
        <f t="shared" si="147"/>
        <v>0</v>
      </c>
      <c r="Q186" s="368">
        <f t="shared" si="148"/>
        <v>1</v>
      </c>
    </row>
    <row r="187" spans="1:17" x14ac:dyDescent="0.25">
      <c r="A187" s="154" t="s">
        <v>34</v>
      </c>
      <c r="B187" s="179">
        <f>'UBS Carandiru'!B31</f>
        <v>1</v>
      </c>
      <c r="C187" s="155">
        <f>'UBS Carandiru'!G31</f>
        <v>1</v>
      </c>
      <c r="D187" s="176">
        <f t="shared" si="140"/>
        <v>1</v>
      </c>
      <c r="E187" s="155">
        <f>'UBS Carandiru'!I31</f>
        <v>0</v>
      </c>
      <c r="F187" s="176">
        <f t="shared" si="141"/>
        <v>0</v>
      </c>
      <c r="G187" s="155">
        <f>'UBS Carandiru'!K31</f>
        <v>0</v>
      </c>
      <c r="H187" s="176">
        <f t="shared" si="142"/>
        <v>0</v>
      </c>
      <c r="I187" s="155">
        <f>'UBS Carandiru'!O31</f>
        <v>0</v>
      </c>
      <c r="J187" s="176">
        <f t="shared" si="143"/>
        <v>0</v>
      </c>
      <c r="K187" s="155">
        <f>'UBS Carandiru'!Q31</f>
        <v>0</v>
      </c>
      <c r="L187" s="176">
        <f t="shared" si="144"/>
        <v>0</v>
      </c>
      <c r="M187" s="155">
        <f>'UBS Carandiru'!S31</f>
        <v>0</v>
      </c>
      <c r="N187" s="176">
        <f t="shared" si="145"/>
        <v>0</v>
      </c>
      <c r="O187" s="382">
        <f t="shared" si="146"/>
        <v>0</v>
      </c>
      <c r="P187" s="177">
        <f t="shared" si="147"/>
        <v>0</v>
      </c>
      <c r="Q187" s="368">
        <f t="shared" si="148"/>
        <v>1</v>
      </c>
    </row>
    <row r="188" spans="1:17" x14ac:dyDescent="0.25">
      <c r="A188" s="180" t="s">
        <v>51</v>
      </c>
      <c r="B188" s="179">
        <f>'UBS Carandiru'!B32</f>
        <v>1</v>
      </c>
      <c r="C188" s="155">
        <f>'UBS Carandiru'!G32</f>
        <v>0</v>
      </c>
      <c r="D188" s="176">
        <f t="shared" si="140"/>
        <v>0</v>
      </c>
      <c r="E188" s="155">
        <f>'UBS Carandiru'!I32</f>
        <v>0</v>
      </c>
      <c r="F188" s="176">
        <f t="shared" si="141"/>
        <v>0</v>
      </c>
      <c r="G188" s="155">
        <f>'UBS Carandiru'!K32</f>
        <v>0</v>
      </c>
      <c r="H188" s="176">
        <f t="shared" si="142"/>
        <v>0</v>
      </c>
      <c r="I188" s="155">
        <f>'UBS Carandiru'!O32</f>
        <v>0</v>
      </c>
      <c r="J188" s="176">
        <f t="shared" si="143"/>
        <v>0</v>
      </c>
      <c r="K188" s="155">
        <f>'UBS Carandiru'!Q32</f>
        <v>0</v>
      </c>
      <c r="L188" s="176">
        <f t="shared" si="144"/>
        <v>0</v>
      </c>
      <c r="M188" s="155">
        <f>'UBS Carandiru'!S32</f>
        <v>0</v>
      </c>
      <c r="N188" s="176">
        <f t="shared" si="145"/>
        <v>0</v>
      </c>
      <c r="O188" s="382">
        <f t="shared" si="146"/>
        <v>0</v>
      </c>
      <c r="P188" s="177">
        <f t="shared" si="147"/>
        <v>0</v>
      </c>
      <c r="Q188" s="368">
        <f t="shared" si="148"/>
        <v>0</v>
      </c>
    </row>
    <row r="189" spans="1:17" ht="15.75" thickBot="1" x14ac:dyDescent="0.3">
      <c r="A189" s="164" t="s">
        <v>7</v>
      </c>
      <c r="B189" s="165">
        <f>SUM(B176:B188)</f>
        <v>31</v>
      </c>
      <c r="C189" s="166">
        <f>SUM(C176:C188)</f>
        <v>23</v>
      </c>
      <c r="D189" s="299">
        <f t="shared" si="140"/>
        <v>0.74193548387096775</v>
      </c>
      <c r="E189" s="166">
        <f>SUM(E176:E188)</f>
        <v>0</v>
      </c>
      <c r="F189" s="299">
        <f t="shared" si="141"/>
        <v>0</v>
      </c>
      <c r="G189" s="166">
        <f>SUM(G176:G188)</f>
        <v>0</v>
      </c>
      <c r="H189" s="299">
        <f t="shared" si="142"/>
        <v>0</v>
      </c>
      <c r="I189" s="166">
        <f>SUM(I176:I188)</f>
        <v>0</v>
      </c>
      <c r="J189" s="299">
        <f t="shared" si="143"/>
        <v>0</v>
      </c>
      <c r="K189" s="166">
        <f t="shared" ref="K189" si="149">SUM(K176:K188)</f>
        <v>0</v>
      </c>
      <c r="L189" s="299">
        <f t="shared" si="144"/>
        <v>0</v>
      </c>
      <c r="M189" s="166">
        <f t="shared" ref="M189" si="150">SUM(M176:M188)</f>
        <v>0</v>
      </c>
      <c r="N189" s="299">
        <f t="shared" si="145"/>
        <v>0</v>
      </c>
      <c r="O189" s="106">
        <f t="shared" si="146"/>
        <v>0</v>
      </c>
      <c r="P189" s="332">
        <f t="shared" si="147"/>
        <v>0</v>
      </c>
      <c r="Q189" s="166">
        <f t="shared" si="148"/>
        <v>23</v>
      </c>
    </row>
    <row r="191" spans="1:17" ht="15.75" x14ac:dyDescent="0.25">
      <c r="A191" s="1427" t="s">
        <v>302</v>
      </c>
      <c r="B191" s="1428"/>
      <c r="C191" s="1428"/>
      <c r="D191" s="1428"/>
      <c r="E191" s="1428"/>
      <c r="F191" s="1428"/>
      <c r="G191" s="1428"/>
      <c r="H191" s="1428"/>
      <c r="I191" s="1428"/>
      <c r="J191" s="1428"/>
      <c r="K191" s="1428"/>
      <c r="L191" s="1428"/>
      <c r="M191" s="1428"/>
      <c r="N191" s="1428"/>
      <c r="O191" s="1428"/>
      <c r="P191" s="1428"/>
      <c r="Q191" s="1428"/>
    </row>
    <row r="192" spans="1:17" ht="36.75" thickBot="1" x14ac:dyDescent="0.3">
      <c r="A192" s="144" t="s">
        <v>14</v>
      </c>
      <c r="B192" s="145" t="s">
        <v>173</v>
      </c>
      <c r="C192" s="346" t="s">
        <v>2</v>
      </c>
      <c r="D192" s="347" t="s">
        <v>1</v>
      </c>
      <c r="E192" s="346" t="s">
        <v>3</v>
      </c>
      <c r="F192" s="347" t="s">
        <v>1</v>
      </c>
      <c r="G192" s="346" t="s">
        <v>4</v>
      </c>
      <c r="H192" s="347" t="s">
        <v>1</v>
      </c>
      <c r="I192" s="346" t="s">
        <v>5</v>
      </c>
      <c r="J192" s="347" t="s">
        <v>1</v>
      </c>
      <c r="K192" s="348" t="s">
        <v>203</v>
      </c>
      <c r="L192" s="349" t="s">
        <v>1</v>
      </c>
      <c r="M192" s="348" t="s">
        <v>204</v>
      </c>
      <c r="N192" s="349" t="s">
        <v>1</v>
      </c>
      <c r="O192" s="380" t="s">
        <v>206</v>
      </c>
      <c r="P192" s="381" t="s">
        <v>205</v>
      </c>
      <c r="Q192" s="348" t="s">
        <v>6</v>
      </c>
    </row>
    <row r="193" spans="1:17" ht="15.75" thickTop="1" x14ac:dyDescent="0.25">
      <c r="A193" s="190" t="s">
        <v>146</v>
      </c>
      <c r="B193" s="376">
        <f>'CER Carandiru'!B15</f>
        <v>1</v>
      </c>
      <c r="C193" s="191">
        <f>'CER Carandiru'!G15</f>
        <v>0</v>
      </c>
      <c r="D193" s="192">
        <f t="shared" ref="D193:D203" si="151">C193/$B193</f>
        <v>0</v>
      </c>
      <c r="E193" s="191">
        <f>'CER Carandiru'!I15</f>
        <v>0</v>
      </c>
      <c r="F193" s="192">
        <f t="shared" ref="F193:F203" si="152">E193/$B193</f>
        <v>0</v>
      </c>
      <c r="G193" s="191">
        <f>'CER Carandiru'!K15</f>
        <v>0</v>
      </c>
      <c r="H193" s="192">
        <f t="shared" ref="H193:H203" si="153">G193/$B193</f>
        <v>0</v>
      </c>
      <c r="I193" s="191">
        <f>'CER Carandiru'!O15</f>
        <v>0</v>
      </c>
      <c r="J193" s="192">
        <f t="shared" ref="J193:J203" si="154">I193/$B193</f>
        <v>0</v>
      </c>
      <c r="K193" s="191">
        <f>'CER Carandiru'!Q15</f>
        <v>0</v>
      </c>
      <c r="L193" s="192">
        <f t="shared" ref="L193:L203" si="155">K193/$B193</f>
        <v>0</v>
      </c>
      <c r="M193" s="191">
        <f>'CER Carandiru'!S15</f>
        <v>0</v>
      </c>
      <c r="N193" s="192">
        <f t="shared" ref="N193:N203" si="156">M193/$B193</f>
        <v>0</v>
      </c>
      <c r="O193" s="387">
        <f t="shared" ref="O193:O203" si="157">SUM(I193,K193,M193)</f>
        <v>0</v>
      </c>
      <c r="P193" s="206">
        <f t="shared" ref="P193:P203" si="158">O193/($B193*3)</f>
        <v>0</v>
      </c>
      <c r="Q193" s="396">
        <f t="shared" ref="Q193:Q203" si="159">SUM(C193,E193,G193,I193,K193,M193)</f>
        <v>0</v>
      </c>
    </row>
    <row r="194" spans="1:17" x14ac:dyDescent="0.25">
      <c r="A194" s="195" t="s">
        <v>153</v>
      </c>
      <c r="B194" s="377">
        <f>'CER Carandiru'!B16</f>
        <v>1</v>
      </c>
      <c r="C194" s="196">
        <f>'CER Carandiru'!G16</f>
        <v>1.5</v>
      </c>
      <c r="D194" s="197">
        <f t="shared" si="151"/>
        <v>1.5</v>
      </c>
      <c r="E194" s="196">
        <f>'CER Carandiru'!I16</f>
        <v>0</v>
      </c>
      <c r="F194" s="197">
        <f t="shared" si="152"/>
        <v>0</v>
      </c>
      <c r="G194" s="196">
        <f>'CER Carandiru'!K16</f>
        <v>0</v>
      </c>
      <c r="H194" s="197">
        <f t="shared" si="153"/>
        <v>0</v>
      </c>
      <c r="I194" s="196">
        <f>'CER Carandiru'!O16</f>
        <v>0</v>
      </c>
      <c r="J194" s="197">
        <f t="shared" si="154"/>
        <v>0</v>
      </c>
      <c r="K194" s="196">
        <f>'CER Carandiru'!Q16</f>
        <v>0</v>
      </c>
      <c r="L194" s="197">
        <f t="shared" si="155"/>
        <v>0</v>
      </c>
      <c r="M194" s="196">
        <f>'CER Carandiru'!S16</f>
        <v>0</v>
      </c>
      <c r="N194" s="197">
        <f t="shared" si="156"/>
        <v>0</v>
      </c>
      <c r="O194" s="388">
        <f t="shared" si="157"/>
        <v>0</v>
      </c>
      <c r="P194" s="209">
        <f t="shared" si="158"/>
        <v>0</v>
      </c>
      <c r="Q194" s="397">
        <f t="shared" si="159"/>
        <v>1.5</v>
      </c>
    </row>
    <row r="195" spans="1:17" x14ac:dyDescent="0.25">
      <c r="A195" s="195" t="s">
        <v>154</v>
      </c>
      <c r="B195" s="377">
        <f>'CER Carandiru'!B17</f>
        <v>1</v>
      </c>
      <c r="C195" s="196">
        <f>'CER Carandiru'!G17</f>
        <v>0.6</v>
      </c>
      <c r="D195" s="197">
        <f t="shared" si="151"/>
        <v>0.6</v>
      </c>
      <c r="E195" s="196">
        <f>'CER Carandiru'!I17</f>
        <v>0</v>
      </c>
      <c r="F195" s="197">
        <f t="shared" si="152"/>
        <v>0</v>
      </c>
      <c r="G195" s="196">
        <f>'CER Carandiru'!K17</f>
        <v>0</v>
      </c>
      <c r="H195" s="197">
        <f t="shared" si="153"/>
        <v>0</v>
      </c>
      <c r="I195" s="196">
        <f>'CER Carandiru'!O17</f>
        <v>0</v>
      </c>
      <c r="J195" s="197">
        <f t="shared" si="154"/>
        <v>0</v>
      </c>
      <c r="K195" s="196">
        <f>'CER Carandiru'!Q17</f>
        <v>0</v>
      </c>
      <c r="L195" s="197">
        <f t="shared" si="155"/>
        <v>0</v>
      </c>
      <c r="M195" s="196">
        <f>'CER Carandiru'!S17</f>
        <v>0</v>
      </c>
      <c r="N195" s="197">
        <f t="shared" si="156"/>
        <v>0</v>
      </c>
      <c r="O195" s="388">
        <f t="shared" si="157"/>
        <v>0</v>
      </c>
      <c r="P195" s="209">
        <f t="shared" si="158"/>
        <v>0</v>
      </c>
      <c r="Q195" s="397">
        <f t="shared" si="159"/>
        <v>0.6</v>
      </c>
    </row>
    <row r="196" spans="1:17" x14ac:dyDescent="0.25">
      <c r="A196" s="154" t="s">
        <v>147</v>
      </c>
      <c r="B196" s="378">
        <f>'CER Carandiru'!B18</f>
        <v>1</v>
      </c>
      <c r="C196" s="198">
        <f>'CER Carandiru'!G18</f>
        <v>1</v>
      </c>
      <c r="D196" s="197">
        <f t="shared" si="151"/>
        <v>1</v>
      </c>
      <c r="E196" s="198">
        <f>'CER Carandiru'!I18</f>
        <v>0</v>
      </c>
      <c r="F196" s="197">
        <f t="shared" si="152"/>
        <v>0</v>
      </c>
      <c r="G196" s="198">
        <f>'CER Carandiru'!K18</f>
        <v>0</v>
      </c>
      <c r="H196" s="197">
        <f t="shared" si="153"/>
        <v>0</v>
      </c>
      <c r="I196" s="198">
        <f>'CER Carandiru'!O18</f>
        <v>0</v>
      </c>
      <c r="J196" s="197">
        <f t="shared" si="154"/>
        <v>0</v>
      </c>
      <c r="K196" s="198">
        <f>'CER Carandiru'!Q18</f>
        <v>0</v>
      </c>
      <c r="L196" s="197">
        <f t="shared" si="155"/>
        <v>0</v>
      </c>
      <c r="M196" s="198">
        <f>'CER Carandiru'!S18</f>
        <v>0</v>
      </c>
      <c r="N196" s="197">
        <f t="shared" si="156"/>
        <v>0</v>
      </c>
      <c r="O196" s="389">
        <f t="shared" si="157"/>
        <v>0</v>
      </c>
      <c r="P196" s="209">
        <f t="shared" si="158"/>
        <v>0</v>
      </c>
      <c r="Q196" s="398">
        <f t="shared" si="159"/>
        <v>1</v>
      </c>
    </row>
    <row r="197" spans="1:17" x14ac:dyDescent="0.25">
      <c r="A197" s="154" t="s">
        <v>148</v>
      </c>
      <c r="B197" s="182">
        <f>'CER Carandiru'!B19</f>
        <v>1</v>
      </c>
      <c r="C197" s="152">
        <f>'CER Carandiru'!G19</f>
        <v>1</v>
      </c>
      <c r="D197" s="153">
        <f t="shared" si="151"/>
        <v>1</v>
      </c>
      <c r="E197" s="152">
        <f>'CER Carandiru'!I19</f>
        <v>0</v>
      </c>
      <c r="F197" s="153">
        <f t="shared" si="152"/>
        <v>0</v>
      </c>
      <c r="G197" s="152">
        <f>'CER Carandiru'!K19</f>
        <v>0</v>
      </c>
      <c r="H197" s="153">
        <f t="shared" si="153"/>
        <v>0</v>
      </c>
      <c r="I197" s="152">
        <f>'CER Carandiru'!O19</f>
        <v>0</v>
      </c>
      <c r="J197" s="153">
        <f t="shared" si="154"/>
        <v>0</v>
      </c>
      <c r="K197" s="152">
        <f>'CER Carandiru'!Q19</f>
        <v>0</v>
      </c>
      <c r="L197" s="153">
        <f t="shared" si="155"/>
        <v>0</v>
      </c>
      <c r="M197" s="152">
        <f>'CER Carandiru'!S19</f>
        <v>0</v>
      </c>
      <c r="N197" s="153">
        <f t="shared" si="156"/>
        <v>0</v>
      </c>
      <c r="O197" s="366">
        <f t="shared" si="157"/>
        <v>0</v>
      </c>
      <c r="P197" s="175">
        <f t="shared" si="158"/>
        <v>0</v>
      </c>
      <c r="Q197" s="369">
        <f t="shared" si="159"/>
        <v>1</v>
      </c>
    </row>
    <row r="198" spans="1:17" x14ac:dyDescent="0.25">
      <c r="A198" s="199" t="s">
        <v>149</v>
      </c>
      <c r="B198" s="379">
        <f>'CER Carandiru'!B20</f>
        <v>4</v>
      </c>
      <c r="C198" s="172">
        <f>'CER Carandiru'!G20</f>
        <v>5</v>
      </c>
      <c r="D198" s="200">
        <f t="shared" si="151"/>
        <v>1.25</v>
      </c>
      <c r="E198" s="172">
        <f>'CER Carandiru'!I20</f>
        <v>0</v>
      </c>
      <c r="F198" s="200">
        <f t="shared" si="152"/>
        <v>0</v>
      </c>
      <c r="G198" s="172">
        <f>'CER Carandiru'!K20</f>
        <v>0</v>
      </c>
      <c r="H198" s="200">
        <f t="shared" si="153"/>
        <v>0</v>
      </c>
      <c r="I198" s="172">
        <f>'CER Carandiru'!O20</f>
        <v>0</v>
      </c>
      <c r="J198" s="200">
        <f t="shared" si="154"/>
        <v>0</v>
      </c>
      <c r="K198" s="172">
        <f>'CER Carandiru'!Q20</f>
        <v>0</v>
      </c>
      <c r="L198" s="200">
        <f t="shared" si="155"/>
        <v>0</v>
      </c>
      <c r="M198" s="172">
        <f>'CER Carandiru'!S20</f>
        <v>0</v>
      </c>
      <c r="N198" s="200">
        <f t="shared" si="156"/>
        <v>0</v>
      </c>
      <c r="O198" s="390">
        <f t="shared" si="157"/>
        <v>0</v>
      </c>
      <c r="P198" s="262">
        <f t="shared" si="158"/>
        <v>0</v>
      </c>
      <c r="Q198" s="399">
        <f t="shared" si="159"/>
        <v>5</v>
      </c>
    </row>
    <row r="199" spans="1:17" x14ac:dyDescent="0.25">
      <c r="A199" s="523" t="s">
        <v>211</v>
      </c>
      <c r="B199" s="378">
        <f>'CER Carandiru'!B21</f>
        <v>5</v>
      </c>
      <c r="C199" s="198">
        <f>'CER Carandiru'!G21</f>
        <v>3.75</v>
      </c>
      <c r="D199" s="197">
        <f t="shared" si="151"/>
        <v>0.75</v>
      </c>
      <c r="E199" s="198">
        <f>'CER Carandiru'!I21</f>
        <v>0</v>
      </c>
      <c r="F199" s="197">
        <f t="shared" si="152"/>
        <v>0</v>
      </c>
      <c r="G199" s="198">
        <f>'CER Carandiru'!K21</f>
        <v>0</v>
      </c>
      <c r="H199" s="197">
        <f t="shared" si="153"/>
        <v>0</v>
      </c>
      <c r="I199" s="198">
        <f>'CER Carandiru'!O21</f>
        <v>0</v>
      </c>
      <c r="J199" s="197">
        <f t="shared" si="154"/>
        <v>0</v>
      </c>
      <c r="K199" s="198">
        <f>'CER Carandiru'!Q21</f>
        <v>0</v>
      </c>
      <c r="L199" s="197">
        <f t="shared" si="155"/>
        <v>0</v>
      </c>
      <c r="M199" s="198">
        <f>'CER Carandiru'!S21</f>
        <v>0</v>
      </c>
      <c r="N199" s="197">
        <f t="shared" si="156"/>
        <v>0</v>
      </c>
      <c r="O199" s="389">
        <f t="shared" si="157"/>
        <v>0</v>
      </c>
      <c r="P199" s="209">
        <f t="shared" si="158"/>
        <v>0</v>
      </c>
      <c r="Q199" s="398">
        <f t="shared" si="159"/>
        <v>3.75</v>
      </c>
    </row>
    <row r="200" spans="1:17" x14ac:dyDescent="0.25">
      <c r="A200" s="151" t="s">
        <v>150</v>
      </c>
      <c r="B200" s="182">
        <f>'CER Carandiru'!B22</f>
        <v>1</v>
      </c>
      <c r="C200" s="152">
        <f>'CER Carandiru'!G22</f>
        <v>1</v>
      </c>
      <c r="D200" s="153">
        <f t="shared" si="151"/>
        <v>1</v>
      </c>
      <c r="E200" s="152">
        <f>'CER Carandiru'!I22</f>
        <v>0</v>
      </c>
      <c r="F200" s="153">
        <f t="shared" si="152"/>
        <v>0</v>
      </c>
      <c r="G200" s="152">
        <f>'CER Carandiru'!K22</f>
        <v>0</v>
      </c>
      <c r="H200" s="153">
        <f t="shared" si="153"/>
        <v>0</v>
      </c>
      <c r="I200" s="152">
        <f>'CER Carandiru'!O22</f>
        <v>0</v>
      </c>
      <c r="J200" s="153">
        <f t="shared" si="154"/>
        <v>0</v>
      </c>
      <c r="K200" s="152">
        <f>'CER Carandiru'!Q22</f>
        <v>0</v>
      </c>
      <c r="L200" s="153">
        <f t="shared" si="155"/>
        <v>0</v>
      </c>
      <c r="M200" s="152">
        <f>'CER Carandiru'!S22</f>
        <v>0</v>
      </c>
      <c r="N200" s="153">
        <f t="shared" si="156"/>
        <v>0</v>
      </c>
      <c r="O200" s="366">
        <f t="shared" si="157"/>
        <v>0</v>
      </c>
      <c r="P200" s="175">
        <f t="shared" si="158"/>
        <v>0</v>
      </c>
      <c r="Q200" s="369">
        <f t="shared" si="159"/>
        <v>1</v>
      </c>
    </row>
    <row r="201" spans="1:17" x14ac:dyDescent="0.25">
      <c r="A201" s="154" t="s">
        <v>151</v>
      </c>
      <c r="B201" s="179">
        <f>'CER Carandiru'!B23</f>
        <v>3</v>
      </c>
      <c r="C201" s="155">
        <f>'CER Carandiru'!G23</f>
        <v>3</v>
      </c>
      <c r="D201" s="156">
        <f t="shared" si="151"/>
        <v>1</v>
      </c>
      <c r="E201" s="155">
        <f>'CER Carandiru'!I23</f>
        <v>0</v>
      </c>
      <c r="F201" s="156">
        <f t="shared" si="152"/>
        <v>0</v>
      </c>
      <c r="G201" s="155">
        <f>'CER Carandiru'!K23</f>
        <v>0</v>
      </c>
      <c r="H201" s="156">
        <f t="shared" si="153"/>
        <v>0</v>
      </c>
      <c r="I201" s="155">
        <f>'CER Carandiru'!O23</f>
        <v>0</v>
      </c>
      <c r="J201" s="156">
        <f t="shared" si="154"/>
        <v>0</v>
      </c>
      <c r="K201" s="155">
        <f>'CER Carandiru'!Q23</f>
        <v>0</v>
      </c>
      <c r="L201" s="156">
        <f t="shared" si="155"/>
        <v>0</v>
      </c>
      <c r="M201" s="155">
        <f>'CER Carandiru'!S23</f>
        <v>0</v>
      </c>
      <c r="N201" s="156">
        <f t="shared" si="156"/>
        <v>0</v>
      </c>
      <c r="O201" s="382">
        <f t="shared" si="157"/>
        <v>0</v>
      </c>
      <c r="P201" s="177">
        <f t="shared" si="158"/>
        <v>0</v>
      </c>
      <c r="Q201" s="368">
        <f t="shared" si="159"/>
        <v>3</v>
      </c>
    </row>
    <row r="202" spans="1:17" ht="15.75" thickBot="1" x14ac:dyDescent="0.3">
      <c r="A202" s="160" t="s">
        <v>152</v>
      </c>
      <c r="B202" s="185">
        <f>'CER Carandiru'!B24</f>
        <v>3</v>
      </c>
      <c r="C202" s="161">
        <f>'CER Carandiru'!G24</f>
        <v>3</v>
      </c>
      <c r="D202" s="162">
        <f t="shared" si="151"/>
        <v>1</v>
      </c>
      <c r="E202" s="161">
        <f>'CER Carandiru'!I24</f>
        <v>0</v>
      </c>
      <c r="F202" s="162">
        <f t="shared" si="152"/>
        <v>0</v>
      </c>
      <c r="G202" s="161">
        <f>'CER Carandiru'!K24</f>
        <v>0</v>
      </c>
      <c r="H202" s="162">
        <f t="shared" si="153"/>
        <v>0</v>
      </c>
      <c r="I202" s="161">
        <f>'CER Carandiru'!O24</f>
        <v>0</v>
      </c>
      <c r="J202" s="162">
        <f t="shared" si="154"/>
        <v>0</v>
      </c>
      <c r="K202" s="161">
        <f>'CER Carandiru'!Q24</f>
        <v>0</v>
      </c>
      <c r="L202" s="162">
        <f t="shared" si="155"/>
        <v>0</v>
      </c>
      <c r="M202" s="161">
        <f>'CER Carandiru'!S24</f>
        <v>0</v>
      </c>
      <c r="N202" s="162">
        <f t="shared" si="156"/>
        <v>0</v>
      </c>
      <c r="O202" s="383">
        <f t="shared" si="157"/>
        <v>0</v>
      </c>
      <c r="P202" s="187">
        <f t="shared" si="158"/>
        <v>0</v>
      </c>
      <c r="Q202" s="370">
        <f t="shared" si="159"/>
        <v>3</v>
      </c>
    </row>
    <row r="203" spans="1:17" ht="15.75" thickBot="1" x14ac:dyDescent="0.3">
      <c r="A203" s="164" t="s">
        <v>7</v>
      </c>
      <c r="B203" s="165">
        <f>SUM(B193:B202)</f>
        <v>21</v>
      </c>
      <c r="C203" s="166">
        <f>SUM(C193:C202)</f>
        <v>19.850000000000001</v>
      </c>
      <c r="D203" s="299">
        <f t="shared" si="151"/>
        <v>0.94523809523809532</v>
      </c>
      <c r="E203" s="166">
        <f>SUM(E193:E202)</f>
        <v>0</v>
      </c>
      <c r="F203" s="299">
        <f t="shared" si="152"/>
        <v>0</v>
      </c>
      <c r="G203" s="166">
        <f>SUM(G193:G202)</f>
        <v>0</v>
      </c>
      <c r="H203" s="299">
        <f t="shared" si="153"/>
        <v>0</v>
      </c>
      <c r="I203" s="166">
        <f>SUM(I193:I202)</f>
        <v>0</v>
      </c>
      <c r="J203" s="299">
        <f t="shared" si="154"/>
        <v>0</v>
      </c>
      <c r="K203" s="166">
        <f t="shared" ref="K203" si="160">SUM(K193:K202)</f>
        <v>0</v>
      </c>
      <c r="L203" s="299">
        <f t="shared" si="155"/>
        <v>0</v>
      </c>
      <c r="M203" s="166">
        <f t="shared" ref="M203" si="161">SUM(M193:M202)</f>
        <v>0</v>
      </c>
      <c r="N203" s="299">
        <f t="shared" si="156"/>
        <v>0</v>
      </c>
      <c r="O203" s="106">
        <f t="shared" si="157"/>
        <v>0</v>
      </c>
      <c r="P203" s="332">
        <f t="shared" si="158"/>
        <v>0</v>
      </c>
      <c r="Q203" s="166">
        <f t="shared" si="159"/>
        <v>19.850000000000001</v>
      </c>
    </row>
    <row r="205" spans="1:17" ht="15.75" x14ac:dyDescent="0.25">
      <c r="A205" s="1427" t="s">
        <v>304</v>
      </c>
      <c r="B205" s="1428"/>
      <c r="C205" s="1428"/>
      <c r="D205" s="1428"/>
      <c r="E205" s="1428"/>
      <c r="F205" s="1428"/>
      <c r="G205" s="1428"/>
      <c r="H205" s="1428"/>
      <c r="I205" s="1428"/>
      <c r="J205" s="1428"/>
      <c r="K205" s="1428"/>
      <c r="L205" s="1428"/>
      <c r="M205" s="1428"/>
      <c r="N205" s="1428"/>
      <c r="O205" s="1428"/>
      <c r="P205" s="1428"/>
      <c r="Q205" s="1428"/>
    </row>
    <row r="206" spans="1:17" ht="36.75" thickBot="1" x14ac:dyDescent="0.3">
      <c r="A206" s="144" t="s">
        <v>14</v>
      </c>
      <c r="B206" s="145" t="s">
        <v>173</v>
      </c>
      <c r="C206" s="346" t="s">
        <v>2</v>
      </c>
      <c r="D206" s="347" t="s">
        <v>1</v>
      </c>
      <c r="E206" s="346" t="s">
        <v>3</v>
      </c>
      <c r="F206" s="347" t="s">
        <v>1</v>
      </c>
      <c r="G206" s="346" t="s">
        <v>4</v>
      </c>
      <c r="H206" s="347" t="s">
        <v>1</v>
      </c>
      <c r="I206" s="346" t="s">
        <v>5</v>
      </c>
      <c r="J206" s="347" t="s">
        <v>1</v>
      </c>
      <c r="K206" s="348" t="s">
        <v>203</v>
      </c>
      <c r="L206" s="349" t="s">
        <v>1</v>
      </c>
      <c r="M206" s="348" t="s">
        <v>204</v>
      </c>
      <c r="N206" s="349" t="s">
        <v>1</v>
      </c>
      <c r="O206" s="380" t="s">
        <v>206</v>
      </c>
      <c r="P206" s="381" t="s">
        <v>205</v>
      </c>
      <c r="Q206" s="348" t="s">
        <v>6</v>
      </c>
    </row>
    <row r="207" spans="1:17" ht="15.75" thickTop="1" x14ac:dyDescent="0.25">
      <c r="A207" s="151" t="s">
        <v>137</v>
      </c>
      <c r="B207" s="182">
        <f>'APD no CER III Carandiru'!B13</f>
        <v>6</v>
      </c>
      <c r="C207" s="152">
        <f>'APD no CER III Carandiru'!G13</f>
        <v>6</v>
      </c>
      <c r="D207" s="153">
        <f t="shared" ref="D207:D212" si="162">C207/$B207</f>
        <v>1</v>
      </c>
      <c r="E207" s="152">
        <f>'APD no CER III Carandiru'!I13</f>
        <v>0</v>
      </c>
      <c r="F207" s="153">
        <f t="shared" ref="F207:F212" si="163">E207/$B207</f>
        <v>0</v>
      </c>
      <c r="G207" s="152">
        <f>'APD no CER III Carandiru'!K13</f>
        <v>0</v>
      </c>
      <c r="H207" s="153">
        <f t="shared" ref="H207:H212" si="164">G207/$B207</f>
        <v>0</v>
      </c>
      <c r="I207" s="152">
        <f>'APD no CER III Carandiru'!O13</f>
        <v>0</v>
      </c>
      <c r="J207" s="153">
        <f t="shared" ref="J207:J212" si="165">I207/$B207</f>
        <v>0</v>
      </c>
      <c r="K207" s="152">
        <f>'APD no CER III Carandiru'!Q13</f>
        <v>0</v>
      </c>
      <c r="L207" s="153">
        <f t="shared" ref="L207:L212" si="166">K207/$B207</f>
        <v>0</v>
      </c>
      <c r="M207" s="152">
        <f>'APD no CER III Carandiru'!S13</f>
        <v>0</v>
      </c>
      <c r="N207" s="153">
        <f t="shared" ref="N207:N212" si="167">M207/$B207</f>
        <v>0</v>
      </c>
      <c r="O207" s="366">
        <f t="shared" ref="O207:O212" si="168">SUM(I207,K207,M207)</f>
        <v>0</v>
      </c>
      <c r="P207" s="175">
        <f t="shared" ref="P207:P212" si="169">O207/($B207*3)</f>
        <v>0</v>
      </c>
      <c r="Q207" s="369">
        <f t="shared" ref="Q207:Q212" si="170">SUM(C207,E207,G207,I207,K207,M207)</f>
        <v>6</v>
      </c>
    </row>
    <row r="208" spans="1:17" x14ac:dyDescent="0.25">
      <c r="A208" s="154" t="s">
        <v>138</v>
      </c>
      <c r="B208" s="179">
        <f>'APD no CER III Carandiru'!B14</f>
        <v>1</v>
      </c>
      <c r="C208" s="155">
        <f>'APD no CER III Carandiru'!G14</f>
        <v>1</v>
      </c>
      <c r="D208" s="156">
        <f t="shared" si="162"/>
        <v>1</v>
      </c>
      <c r="E208" s="155">
        <f>'APD no CER III Carandiru'!I14</f>
        <v>0</v>
      </c>
      <c r="F208" s="156">
        <f t="shared" si="163"/>
        <v>0</v>
      </c>
      <c r="G208" s="155">
        <f>'APD no CER III Carandiru'!K14</f>
        <v>0</v>
      </c>
      <c r="H208" s="156">
        <f t="shared" si="164"/>
        <v>0</v>
      </c>
      <c r="I208" s="155">
        <f>'APD no CER III Carandiru'!O14</f>
        <v>0</v>
      </c>
      <c r="J208" s="156">
        <f t="shared" si="165"/>
        <v>0</v>
      </c>
      <c r="K208" s="155">
        <f>'APD no CER III Carandiru'!Q14</f>
        <v>0</v>
      </c>
      <c r="L208" s="156">
        <f t="shared" si="166"/>
        <v>0</v>
      </c>
      <c r="M208" s="155">
        <f>'APD no CER III Carandiru'!S14</f>
        <v>0</v>
      </c>
      <c r="N208" s="156">
        <f t="shared" si="167"/>
        <v>0</v>
      </c>
      <c r="O208" s="382">
        <f t="shared" si="168"/>
        <v>0</v>
      </c>
      <c r="P208" s="177">
        <f t="shared" si="169"/>
        <v>0</v>
      </c>
      <c r="Q208" s="368">
        <f t="shared" si="170"/>
        <v>1</v>
      </c>
    </row>
    <row r="209" spans="1:17" x14ac:dyDescent="0.25">
      <c r="A209" s="154" t="s">
        <v>139</v>
      </c>
      <c r="B209" s="179">
        <f>'APD no CER III Carandiru'!B15</f>
        <v>1</v>
      </c>
      <c r="C209" s="155">
        <f>'APD no CER III Carandiru'!G15</f>
        <v>1</v>
      </c>
      <c r="D209" s="156">
        <f t="shared" si="162"/>
        <v>1</v>
      </c>
      <c r="E209" s="155">
        <f>'APD no CER III Carandiru'!I15</f>
        <v>0</v>
      </c>
      <c r="F209" s="156">
        <f t="shared" si="163"/>
        <v>0</v>
      </c>
      <c r="G209" s="155">
        <f>'APD no CER III Carandiru'!K15</f>
        <v>0</v>
      </c>
      <c r="H209" s="156">
        <f t="shared" si="164"/>
        <v>0</v>
      </c>
      <c r="I209" s="155">
        <f>'APD no CER III Carandiru'!O15</f>
        <v>0</v>
      </c>
      <c r="J209" s="156">
        <f t="shared" si="165"/>
        <v>0</v>
      </c>
      <c r="K209" s="155">
        <f>'APD no CER III Carandiru'!Q15</f>
        <v>0</v>
      </c>
      <c r="L209" s="156">
        <f t="shared" si="166"/>
        <v>0</v>
      </c>
      <c r="M209" s="155">
        <f>'APD no CER III Carandiru'!S15</f>
        <v>0</v>
      </c>
      <c r="N209" s="156">
        <f t="shared" si="167"/>
        <v>0</v>
      </c>
      <c r="O209" s="382">
        <f t="shared" si="168"/>
        <v>0</v>
      </c>
      <c r="P209" s="177">
        <f t="shared" si="169"/>
        <v>0</v>
      </c>
      <c r="Q209" s="368">
        <f t="shared" si="170"/>
        <v>1</v>
      </c>
    </row>
    <row r="210" spans="1:17" x14ac:dyDescent="0.25">
      <c r="A210" s="154" t="s">
        <v>140</v>
      </c>
      <c r="B210" s="179">
        <f>'APD no CER III Carandiru'!B16</f>
        <v>1</v>
      </c>
      <c r="C210" s="155">
        <f>'APD no CER III Carandiru'!G16</f>
        <v>1</v>
      </c>
      <c r="D210" s="156">
        <f t="shared" si="162"/>
        <v>1</v>
      </c>
      <c r="E210" s="155">
        <f>'APD no CER III Carandiru'!I16</f>
        <v>0</v>
      </c>
      <c r="F210" s="156">
        <f t="shared" si="163"/>
        <v>0</v>
      </c>
      <c r="G210" s="155">
        <f>'APD no CER III Carandiru'!K16</f>
        <v>0</v>
      </c>
      <c r="H210" s="156">
        <f t="shared" si="164"/>
        <v>0</v>
      </c>
      <c r="I210" s="155">
        <f>'APD no CER III Carandiru'!O16</f>
        <v>0</v>
      </c>
      <c r="J210" s="156">
        <f t="shared" si="165"/>
        <v>0</v>
      </c>
      <c r="K210" s="155">
        <f>'APD no CER III Carandiru'!Q16</f>
        <v>0</v>
      </c>
      <c r="L210" s="156">
        <f t="shared" si="166"/>
        <v>0</v>
      </c>
      <c r="M210" s="155">
        <f>'APD no CER III Carandiru'!S16</f>
        <v>0</v>
      </c>
      <c r="N210" s="156">
        <f t="shared" si="167"/>
        <v>0</v>
      </c>
      <c r="O210" s="382">
        <f t="shared" si="168"/>
        <v>0</v>
      </c>
      <c r="P210" s="177">
        <f t="shared" si="169"/>
        <v>0</v>
      </c>
      <c r="Q210" s="368">
        <f t="shared" si="170"/>
        <v>1</v>
      </c>
    </row>
    <row r="211" spans="1:17" ht="15.75" thickBot="1" x14ac:dyDescent="0.3">
      <c r="A211" s="160" t="s">
        <v>141</v>
      </c>
      <c r="B211" s="185">
        <f>'APD no CER III Carandiru'!B17</f>
        <v>1</v>
      </c>
      <c r="C211" s="161">
        <f>'APD no CER III Carandiru'!G17</f>
        <v>1</v>
      </c>
      <c r="D211" s="162">
        <f t="shared" si="162"/>
        <v>1</v>
      </c>
      <c r="E211" s="161">
        <f>'APD no CER III Carandiru'!I17</f>
        <v>0</v>
      </c>
      <c r="F211" s="162">
        <f t="shared" si="163"/>
        <v>0</v>
      </c>
      <c r="G211" s="161">
        <f>'APD no CER III Carandiru'!K17</f>
        <v>0</v>
      </c>
      <c r="H211" s="162">
        <f t="shared" si="164"/>
        <v>0</v>
      </c>
      <c r="I211" s="161">
        <f>'APD no CER III Carandiru'!O17</f>
        <v>0</v>
      </c>
      <c r="J211" s="162">
        <f t="shared" si="165"/>
        <v>0</v>
      </c>
      <c r="K211" s="161">
        <f>'APD no CER III Carandiru'!Q17</f>
        <v>0</v>
      </c>
      <c r="L211" s="162">
        <f t="shared" si="166"/>
        <v>0</v>
      </c>
      <c r="M211" s="161">
        <f>'APD no CER III Carandiru'!S17</f>
        <v>0</v>
      </c>
      <c r="N211" s="162">
        <f t="shared" si="167"/>
        <v>0</v>
      </c>
      <c r="O211" s="383">
        <f t="shared" si="168"/>
        <v>0</v>
      </c>
      <c r="P211" s="187">
        <f t="shared" si="169"/>
        <v>0</v>
      </c>
      <c r="Q211" s="370">
        <f t="shared" si="170"/>
        <v>1</v>
      </c>
    </row>
    <row r="212" spans="1:17" ht="15.75" thickBot="1" x14ac:dyDescent="0.3">
      <c r="A212" s="164" t="s">
        <v>7</v>
      </c>
      <c r="B212" s="165">
        <f>SUM(B207:B211)</f>
        <v>10</v>
      </c>
      <c r="C212" s="166">
        <f>SUM(C207:C211)</f>
        <v>10</v>
      </c>
      <c r="D212" s="299">
        <f t="shared" si="162"/>
        <v>1</v>
      </c>
      <c r="E212" s="166">
        <f>SUM(E207:E211)</f>
        <v>0</v>
      </c>
      <c r="F212" s="299">
        <f t="shared" si="163"/>
        <v>0</v>
      </c>
      <c r="G212" s="166">
        <f>SUM(G207:G211)</f>
        <v>0</v>
      </c>
      <c r="H212" s="299">
        <f t="shared" si="164"/>
        <v>0</v>
      </c>
      <c r="I212" s="166">
        <f>SUM(I207:I211)</f>
        <v>0</v>
      </c>
      <c r="J212" s="299">
        <f t="shared" si="165"/>
        <v>0</v>
      </c>
      <c r="K212" s="166">
        <f t="shared" ref="K212" si="171">SUM(K207:K211)</f>
        <v>0</v>
      </c>
      <c r="L212" s="299">
        <f t="shared" si="166"/>
        <v>0</v>
      </c>
      <c r="M212" s="166">
        <f t="shared" ref="M212" si="172">SUM(M207:M211)</f>
        <v>0</v>
      </c>
      <c r="N212" s="299">
        <f t="shared" si="167"/>
        <v>0</v>
      </c>
      <c r="O212" s="106">
        <f t="shared" si="168"/>
        <v>0</v>
      </c>
      <c r="P212" s="332">
        <f t="shared" si="169"/>
        <v>0</v>
      </c>
      <c r="Q212" s="166">
        <f t="shared" si="170"/>
        <v>10</v>
      </c>
    </row>
    <row r="214" spans="1:17" ht="15.75" x14ac:dyDescent="0.25">
      <c r="A214" s="1427" t="s">
        <v>300</v>
      </c>
      <c r="B214" s="1428"/>
      <c r="C214" s="1428"/>
      <c r="D214" s="1428"/>
      <c r="E214" s="1428"/>
      <c r="F214" s="1428"/>
      <c r="G214" s="1428"/>
      <c r="H214" s="1428"/>
      <c r="I214" s="1428"/>
      <c r="J214" s="1428"/>
      <c r="K214" s="1428"/>
      <c r="L214" s="1428"/>
      <c r="M214" s="1428"/>
      <c r="N214" s="1428"/>
      <c r="O214" s="1428"/>
      <c r="P214" s="1428"/>
      <c r="Q214" s="1428"/>
    </row>
    <row r="215" spans="1:17" ht="36.75" thickBot="1" x14ac:dyDescent="0.3">
      <c r="A215" s="144" t="s">
        <v>14</v>
      </c>
      <c r="B215" s="145" t="s">
        <v>173</v>
      </c>
      <c r="C215" s="346" t="s">
        <v>2</v>
      </c>
      <c r="D215" s="347" t="s">
        <v>1</v>
      </c>
      <c r="E215" s="346" t="s">
        <v>3</v>
      </c>
      <c r="F215" s="347" t="s">
        <v>1</v>
      </c>
      <c r="G215" s="346" t="s">
        <v>4</v>
      </c>
      <c r="H215" s="347" t="s">
        <v>1</v>
      </c>
      <c r="I215" s="346" t="s">
        <v>5</v>
      </c>
      <c r="J215" s="347" t="s">
        <v>1</v>
      </c>
      <c r="K215" s="348" t="s">
        <v>203</v>
      </c>
      <c r="L215" s="349" t="s">
        <v>1</v>
      </c>
      <c r="M215" s="348" t="s">
        <v>204</v>
      </c>
      <c r="N215" s="349" t="s">
        <v>1</v>
      </c>
      <c r="O215" s="380" t="s">
        <v>206</v>
      </c>
      <c r="P215" s="381" t="s">
        <v>205</v>
      </c>
      <c r="Q215" s="348" t="s">
        <v>6</v>
      </c>
    </row>
    <row r="216" spans="1:17" ht="15.75" thickTop="1" x14ac:dyDescent="0.25">
      <c r="A216" s="154" t="s">
        <v>92</v>
      </c>
      <c r="B216" s="182">
        <f>'URSI CARANDIRU'!B19</f>
        <v>3</v>
      </c>
      <c r="C216" s="152">
        <f>'URSI CARANDIRU'!G19</f>
        <v>3</v>
      </c>
      <c r="D216" s="174">
        <f t="shared" ref="D216:D223" si="173">C216/$B216</f>
        <v>1</v>
      </c>
      <c r="E216" s="152">
        <f>'URSI CARANDIRU'!I19</f>
        <v>0</v>
      </c>
      <c r="F216" s="174">
        <f t="shared" ref="F216:F223" si="174">E216/$B216</f>
        <v>0</v>
      </c>
      <c r="G216" s="152">
        <f>'URSI CARANDIRU'!K19</f>
        <v>0</v>
      </c>
      <c r="H216" s="174">
        <f t="shared" ref="H216:H223" si="175">G216/$B216</f>
        <v>0</v>
      </c>
      <c r="I216" s="152">
        <f>'URSI CARANDIRU'!O19</f>
        <v>0</v>
      </c>
      <c r="J216" s="174">
        <f t="shared" ref="J216:J223" si="176">I216/$B216</f>
        <v>0</v>
      </c>
      <c r="K216" s="152">
        <f>'URSI CARANDIRU'!Q19</f>
        <v>0</v>
      </c>
      <c r="L216" s="174">
        <f t="shared" ref="L216:L223" si="177">K216/$B216</f>
        <v>0</v>
      </c>
      <c r="M216" s="152">
        <f>'URSI CARANDIRU'!S19</f>
        <v>0</v>
      </c>
      <c r="N216" s="174">
        <f t="shared" ref="N216:N223" si="178">M216/$B216</f>
        <v>0</v>
      </c>
      <c r="O216" s="366">
        <f t="shared" ref="O216:O223" si="179">SUM(I216,K216,M216)</f>
        <v>0</v>
      </c>
      <c r="P216" s="175">
        <f t="shared" ref="P216:P223" si="180">O216/($B216*3)</f>
        <v>0</v>
      </c>
      <c r="Q216" s="369">
        <f t="shared" ref="Q216:Q223" si="181">SUM(C216,E216,G216,I216,K216,M216)</f>
        <v>3</v>
      </c>
    </row>
    <row r="217" spans="1:17" x14ac:dyDescent="0.25">
      <c r="A217" s="154" t="s">
        <v>93</v>
      </c>
      <c r="B217" s="179">
        <f>'URSI CARANDIRU'!B20</f>
        <v>2</v>
      </c>
      <c r="C217" s="155">
        <f>'URSI CARANDIRU'!G20</f>
        <v>2</v>
      </c>
      <c r="D217" s="176">
        <f t="shared" si="173"/>
        <v>1</v>
      </c>
      <c r="E217" s="155">
        <f>'URSI CARANDIRU'!I20</f>
        <v>0</v>
      </c>
      <c r="F217" s="176">
        <f t="shared" si="174"/>
        <v>0</v>
      </c>
      <c r="G217" s="155">
        <f>'URSI CARANDIRU'!K20</f>
        <v>0</v>
      </c>
      <c r="H217" s="176">
        <f t="shared" si="175"/>
        <v>0</v>
      </c>
      <c r="I217" s="155">
        <f>'URSI CARANDIRU'!O20</f>
        <v>0</v>
      </c>
      <c r="J217" s="176">
        <f t="shared" si="176"/>
        <v>0</v>
      </c>
      <c r="K217" s="155">
        <f>'URSI CARANDIRU'!Q20</f>
        <v>0</v>
      </c>
      <c r="L217" s="176">
        <f t="shared" si="177"/>
        <v>0</v>
      </c>
      <c r="M217" s="155">
        <f>'URSI CARANDIRU'!S20</f>
        <v>0</v>
      </c>
      <c r="N217" s="176">
        <f t="shared" si="178"/>
        <v>0</v>
      </c>
      <c r="O217" s="382">
        <f t="shared" si="179"/>
        <v>0</v>
      </c>
      <c r="P217" s="177">
        <f t="shared" si="180"/>
        <v>0</v>
      </c>
      <c r="Q217" s="368">
        <f t="shared" si="181"/>
        <v>2</v>
      </c>
    </row>
    <row r="218" spans="1:17" x14ac:dyDescent="0.25">
      <c r="A218" s="154" t="s">
        <v>94</v>
      </c>
      <c r="B218" s="179">
        <f>'URSI CARANDIRU'!B21</f>
        <v>2</v>
      </c>
      <c r="C218" s="155">
        <f>'URSI CARANDIRU'!G21</f>
        <v>2</v>
      </c>
      <c r="D218" s="176">
        <f t="shared" si="173"/>
        <v>1</v>
      </c>
      <c r="E218" s="155">
        <f>'URSI CARANDIRU'!I21</f>
        <v>0</v>
      </c>
      <c r="F218" s="176">
        <f t="shared" si="174"/>
        <v>0</v>
      </c>
      <c r="G218" s="155">
        <f>'URSI CARANDIRU'!K21</f>
        <v>0</v>
      </c>
      <c r="H218" s="176">
        <f t="shared" si="175"/>
        <v>0</v>
      </c>
      <c r="I218" s="155">
        <f>'URSI CARANDIRU'!O21</f>
        <v>0</v>
      </c>
      <c r="J218" s="176">
        <f t="shared" si="176"/>
        <v>0</v>
      </c>
      <c r="K218" s="155">
        <f>'URSI CARANDIRU'!Q21</f>
        <v>0</v>
      </c>
      <c r="L218" s="176">
        <f t="shared" si="177"/>
        <v>0</v>
      </c>
      <c r="M218" s="155">
        <f>'URSI CARANDIRU'!S21</f>
        <v>0</v>
      </c>
      <c r="N218" s="176">
        <f t="shared" si="178"/>
        <v>0</v>
      </c>
      <c r="O218" s="382">
        <f t="shared" si="179"/>
        <v>0</v>
      </c>
      <c r="P218" s="177">
        <f t="shared" si="180"/>
        <v>0</v>
      </c>
      <c r="Q218" s="368">
        <f t="shared" si="181"/>
        <v>2</v>
      </c>
    </row>
    <row r="219" spans="1:17" x14ac:dyDescent="0.25">
      <c r="A219" s="154" t="s">
        <v>95</v>
      </c>
      <c r="B219" s="179">
        <f>'URSI CARANDIRU'!B22</f>
        <v>1</v>
      </c>
      <c r="C219" s="155">
        <f>'URSI CARANDIRU'!G22</f>
        <v>1</v>
      </c>
      <c r="D219" s="176">
        <f t="shared" si="173"/>
        <v>1</v>
      </c>
      <c r="E219" s="155">
        <f>'URSI CARANDIRU'!I22</f>
        <v>0</v>
      </c>
      <c r="F219" s="176">
        <f t="shared" si="174"/>
        <v>0</v>
      </c>
      <c r="G219" s="155">
        <f>'URSI CARANDIRU'!K22</f>
        <v>0</v>
      </c>
      <c r="H219" s="176">
        <f t="shared" si="175"/>
        <v>0</v>
      </c>
      <c r="I219" s="155">
        <f>'URSI CARANDIRU'!O22</f>
        <v>0</v>
      </c>
      <c r="J219" s="176">
        <f t="shared" si="176"/>
        <v>0</v>
      </c>
      <c r="K219" s="155">
        <f>'URSI CARANDIRU'!Q22</f>
        <v>0</v>
      </c>
      <c r="L219" s="176">
        <f t="shared" si="177"/>
        <v>0</v>
      </c>
      <c r="M219" s="155">
        <f>'URSI CARANDIRU'!S22</f>
        <v>0</v>
      </c>
      <c r="N219" s="176">
        <f t="shared" si="178"/>
        <v>0</v>
      </c>
      <c r="O219" s="382">
        <f t="shared" si="179"/>
        <v>0</v>
      </c>
      <c r="P219" s="177">
        <f t="shared" si="180"/>
        <v>0</v>
      </c>
      <c r="Q219" s="368">
        <f t="shared" si="181"/>
        <v>1</v>
      </c>
    </row>
    <row r="220" spans="1:17" x14ac:dyDescent="0.25">
      <c r="A220" s="154" t="s">
        <v>96</v>
      </c>
      <c r="B220" s="179">
        <f>'URSI CARANDIRU'!B23</f>
        <v>1</v>
      </c>
      <c r="C220" s="155">
        <f>'URSI CARANDIRU'!G23</f>
        <v>1</v>
      </c>
      <c r="D220" s="176">
        <f t="shared" si="173"/>
        <v>1</v>
      </c>
      <c r="E220" s="155">
        <f>'URSI CARANDIRU'!I23</f>
        <v>0</v>
      </c>
      <c r="F220" s="176">
        <f t="shared" si="174"/>
        <v>0</v>
      </c>
      <c r="G220" s="155">
        <f>'URSI CARANDIRU'!K23</f>
        <v>0</v>
      </c>
      <c r="H220" s="176">
        <f t="shared" si="175"/>
        <v>0</v>
      </c>
      <c r="I220" s="155">
        <f>'URSI CARANDIRU'!O23</f>
        <v>0</v>
      </c>
      <c r="J220" s="176">
        <f t="shared" si="176"/>
        <v>0</v>
      </c>
      <c r="K220" s="155">
        <f>'URSI CARANDIRU'!Q23</f>
        <v>0</v>
      </c>
      <c r="L220" s="176">
        <f t="shared" si="177"/>
        <v>0</v>
      </c>
      <c r="M220" s="155">
        <f>'URSI CARANDIRU'!S23</f>
        <v>0</v>
      </c>
      <c r="N220" s="176">
        <f t="shared" si="178"/>
        <v>0</v>
      </c>
      <c r="O220" s="382">
        <f t="shared" si="179"/>
        <v>0</v>
      </c>
      <c r="P220" s="177">
        <f t="shared" si="180"/>
        <v>0</v>
      </c>
      <c r="Q220" s="368">
        <f t="shared" si="181"/>
        <v>1</v>
      </c>
    </row>
    <row r="221" spans="1:17" x14ac:dyDescent="0.25">
      <c r="A221" s="154" t="s">
        <v>97</v>
      </c>
      <c r="B221" s="179">
        <f>'URSI CARANDIRU'!B24</f>
        <v>1</v>
      </c>
      <c r="C221" s="155">
        <f>'URSI CARANDIRU'!G24</f>
        <v>1</v>
      </c>
      <c r="D221" s="176">
        <f t="shared" si="173"/>
        <v>1</v>
      </c>
      <c r="E221" s="155">
        <f>'URSI CARANDIRU'!I24</f>
        <v>0</v>
      </c>
      <c r="F221" s="176">
        <f t="shared" si="174"/>
        <v>0</v>
      </c>
      <c r="G221" s="155">
        <f>'URSI CARANDIRU'!K24</f>
        <v>0</v>
      </c>
      <c r="H221" s="176">
        <f t="shared" si="175"/>
        <v>0</v>
      </c>
      <c r="I221" s="155">
        <f>'URSI CARANDIRU'!O24</f>
        <v>0</v>
      </c>
      <c r="J221" s="176">
        <f t="shared" si="176"/>
        <v>0</v>
      </c>
      <c r="K221" s="155">
        <f>'URSI CARANDIRU'!Q24</f>
        <v>0</v>
      </c>
      <c r="L221" s="176">
        <f t="shared" si="177"/>
        <v>0</v>
      </c>
      <c r="M221" s="155">
        <f>'URSI CARANDIRU'!S24</f>
        <v>0</v>
      </c>
      <c r="N221" s="176">
        <f t="shared" si="178"/>
        <v>0</v>
      </c>
      <c r="O221" s="382">
        <f t="shared" si="179"/>
        <v>0</v>
      </c>
      <c r="P221" s="177">
        <f t="shared" si="180"/>
        <v>0</v>
      </c>
      <c r="Q221" s="368">
        <f t="shared" si="181"/>
        <v>1</v>
      </c>
    </row>
    <row r="222" spans="1:17" ht="15.75" thickBot="1" x14ac:dyDescent="0.3">
      <c r="A222" s="160" t="s">
        <v>98</v>
      </c>
      <c r="B222" s="185">
        <f>'URSI CARANDIRU'!B25</f>
        <v>1</v>
      </c>
      <c r="C222" s="161">
        <f>'URSI CARANDIRU'!G25</f>
        <v>1</v>
      </c>
      <c r="D222" s="186">
        <f t="shared" si="173"/>
        <v>1</v>
      </c>
      <c r="E222" s="161">
        <f>'URSI CARANDIRU'!I25</f>
        <v>0</v>
      </c>
      <c r="F222" s="186">
        <f t="shared" si="174"/>
        <v>0</v>
      </c>
      <c r="G222" s="161">
        <f>'URSI CARANDIRU'!K25</f>
        <v>0</v>
      </c>
      <c r="H222" s="186">
        <f t="shared" si="175"/>
        <v>0</v>
      </c>
      <c r="I222" s="161">
        <f>'URSI CARANDIRU'!O25</f>
        <v>0</v>
      </c>
      <c r="J222" s="186">
        <f t="shared" si="176"/>
        <v>0</v>
      </c>
      <c r="K222" s="161">
        <f>'URSI CARANDIRU'!Q25</f>
        <v>0</v>
      </c>
      <c r="L222" s="186">
        <f t="shared" si="177"/>
        <v>0</v>
      </c>
      <c r="M222" s="161">
        <f>'URSI CARANDIRU'!S25</f>
        <v>0</v>
      </c>
      <c r="N222" s="186">
        <f t="shared" si="178"/>
        <v>0</v>
      </c>
      <c r="O222" s="383">
        <f t="shared" si="179"/>
        <v>0</v>
      </c>
      <c r="P222" s="187">
        <f t="shared" si="180"/>
        <v>0</v>
      </c>
      <c r="Q222" s="370">
        <f t="shared" si="181"/>
        <v>1</v>
      </c>
    </row>
    <row r="223" spans="1:17" ht="15.75" thickBot="1" x14ac:dyDescent="0.3">
      <c r="A223" s="164" t="s">
        <v>7</v>
      </c>
      <c r="B223" s="165">
        <f>SUM(B216:B222)</f>
        <v>11</v>
      </c>
      <c r="C223" s="166">
        <f>SUM(C216:C222)</f>
        <v>11</v>
      </c>
      <c r="D223" s="299">
        <f t="shared" si="173"/>
        <v>1</v>
      </c>
      <c r="E223" s="166">
        <f>SUM(E216:E222)</f>
        <v>0</v>
      </c>
      <c r="F223" s="299">
        <f t="shared" si="174"/>
        <v>0</v>
      </c>
      <c r="G223" s="166">
        <f>SUM(G216:G222)</f>
        <v>0</v>
      </c>
      <c r="H223" s="299">
        <f t="shared" si="175"/>
        <v>0</v>
      </c>
      <c r="I223" s="166">
        <f>SUM(I216:I222)</f>
        <v>0</v>
      </c>
      <c r="J223" s="299">
        <f t="shared" si="176"/>
        <v>0</v>
      </c>
      <c r="K223" s="166">
        <f t="shared" ref="K223" si="182">SUM(K216:K222)</f>
        <v>0</v>
      </c>
      <c r="L223" s="299">
        <f t="shared" si="177"/>
        <v>0</v>
      </c>
      <c r="M223" s="166">
        <f t="shared" ref="M223" si="183">SUM(M216:M222)</f>
        <v>0</v>
      </c>
      <c r="N223" s="299">
        <f t="shared" si="178"/>
        <v>0</v>
      </c>
      <c r="O223" s="106">
        <f t="shared" si="179"/>
        <v>0</v>
      </c>
      <c r="P223" s="332">
        <f t="shared" si="180"/>
        <v>0</v>
      </c>
      <c r="Q223" s="166">
        <f t="shared" si="181"/>
        <v>11</v>
      </c>
    </row>
    <row r="225" spans="1:17" ht="15.75" x14ac:dyDescent="0.25">
      <c r="A225" s="1427" t="s">
        <v>306</v>
      </c>
      <c r="B225" s="1428"/>
      <c r="C225" s="1428"/>
      <c r="D225" s="1428"/>
      <c r="E225" s="1428"/>
      <c r="F225" s="1428"/>
      <c r="G225" s="1428"/>
      <c r="H225" s="1428"/>
      <c r="I225" s="1428"/>
      <c r="J225" s="1428"/>
      <c r="K225" s="1428"/>
      <c r="L225" s="1428"/>
      <c r="M225" s="1428"/>
      <c r="N225" s="1428"/>
      <c r="O225" s="1428"/>
      <c r="P225" s="1428"/>
      <c r="Q225" s="1428"/>
    </row>
    <row r="226" spans="1:17" ht="36.75" thickBot="1" x14ac:dyDescent="0.3">
      <c r="A226" s="144" t="s">
        <v>14</v>
      </c>
      <c r="B226" s="145" t="s">
        <v>173</v>
      </c>
      <c r="C226" s="346" t="s">
        <v>2</v>
      </c>
      <c r="D226" s="347" t="s">
        <v>1</v>
      </c>
      <c r="E226" s="346" t="s">
        <v>3</v>
      </c>
      <c r="F226" s="347" t="s">
        <v>1</v>
      </c>
      <c r="G226" s="346" t="s">
        <v>4</v>
      </c>
      <c r="H226" s="347" t="s">
        <v>1</v>
      </c>
      <c r="I226" s="346" t="s">
        <v>5</v>
      </c>
      <c r="J226" s="347" t="s">
        <v>1</v>
      </c>
      <c r="K226" s="348" t="s">
        <v>203</v>
      </c>
      <c r="L226" s="349" t="s">
        <v>1</v>
      </c>
      <c r="M226" s="348" t="s">
        <v>204</v>
      </c>
      <c r="N226" s="349" t="s">
        <v>1</v>
      </c>
      <c r="O226" s="380" t="s">
        <v>206</v>
      </c>
      <c r="P226" s="381" t="s">
        <v>205</v>
      </c>
      <c r="Q226" s="348" t="s">
        <v>6</v>
      </c>
    </row>
    <row r="227" spans="1:17" ht="15.75" thickTop="1" x14ac:dyDescent="0.25">
      <c r="A227" s="154" t="s">
        <v>33</v>
      </c>
      <c r="B227" s="182">
        <f>'UBS Vila Maria P Gnecco'!B17</f>
        <v>6</v>
      </c>
      <c r="C227" s="152">
        <f>'UBS Vila Maria P Gnecco'!G17</f>
        <v>5</v>
      </c>
      <c r="D227" s="174">
        <f t="shared" ref="D227:D235" si="184">C227/$B227</f>
        <v>0.83333333333333337</v>
      </c>
      <c r="E227" s="152">
        <f>'UBS Vila Maria P Gnecco'!I17</f>
        <v>0</v>
      </c>
      <c r="F227" s="174">
        <f t="shared" ref="F227:F235" si="185">E227/$B227</f>
        <v>0</v>
      </c>
      <c r="G227" s="152">
        <f>'UBS Vila Maria P Gnecco'!K17</f>
        <v>0</v>
      </c>
      <c r="H227" s="174">
        <f t="shared" ref="H227:H235" si="186">G227/$B227</f>
        <v>0</v>
      </c>
      <c r="I227" s="152">
        <f>'UBS Vila Maria P Gnecco'!O17</f>
        <v>0</v>
      </c>
      <c r="J227" s="174">
        <f t="shared" ref="J227:J235" si="187">I227/$B227</f>
        <v>0</v>
      </c>
      <c r="K227" s="152">
        <f>'UBS Vila Maria P Gnecco'!Q17</f>
        <v>0</v>
      </c>
      <c r="L227" s="174">
        <f t="shared" ref="L227:L235" si="188">K227/$B227</f>
        <v>0</v>
      </c>
      <c r="M227" s="152">
        <f>'UBS Vila Maria P Gnecco'!S17</f>
        <v>0</v>
      </c>
      <c r="N227" s="174">
        <f t="shared" ref="N227:N235" si="189">M227/$B227</f>
        <v>0</v>
      </c>
      <c r="O227" s="366">
        <f t="shared" ref="O227:O235" si="190">SUM(I227,K227,M227)</f>
        <v>0</v>
      </c>
      <c r="P227" s="175">
        <f t="shared" ref="P227:P235" si="191">O227/($B227*3)</f>
        <v>0</v>
      </c>
      <c r="Q227" s="369">
        <f t="shared" ref="Q227:Q235" si="192">SUM(C227,E227,G227,I227,K227,M227)</f>
        <v>5</v>
      </c>
    </row>
    <row r="228" spans="1:17" x14ac:dyDescent="0.25">
      <c r="A228" s="154" t="s">
        <v>20</v>
      </c>
      <c r="B228" s="179">
        <f>'UBS Vila Maria P Gnecco'!B18</f>
        <v>3</v>
      </c>
      <c r="C228" s="155">
        <f>'UBS Vila Maria P Gnecco'!G18</f>
        <v>3</v>
      </c>
      <c r="D228" s="176">
        <f t="shared" si="184"/>
        <v>1</v>
      </c>
      <c r="E228" s="155">
        <f>'UBS Vila Maria P Gnecco'!I18</f>
        <v>0</v>
      </c>
      <c r="F228" s="176">
        <f t="shared" si="185"/>
        <v>0</v>
      </c>
      <c r="G228" s="155">
        <f>'UBS Vila Maria P Gnecco'!K18</f>
        <v>0</v>
      </c>
      <c r="H228" s="176">
        <f t="shared" si="186"/>
        <v>0</v>
      </c>
      <c r="I228" s="155">
        <f>'UBS Vila Maria P Gnecco'!O18</f>
        <v>0</v>
      </c>
      <c r="J228" s="176">
        <f t="shared" si="187"/>
        <v>0</v>
      </c>
      <c r="K228" s="155">
        <f>'UBS Vila Maria P Gnecco'!Q18</f>
        <v>0</v>
      </c>
      <c r="L228" s="176">
        <f t="shared" si="188"/>
        <v>0</v>
      </c>
      <c r="M228" s="155">
        <f>'UBS Vila Maria P Gnecco'!S18</f>
        <v>0</v>
      </c>
      <c r="N228" s="176">
        <f t="shared" si="189"/>
        <v>0</v>
      </c>
      <c r="O228" s="382">
        <f t="shared" si="190"/>
        <v>0</v>
      </c>
      <c r="P228" s="177">
        <f t="shared" si="191"/>
        <v>0</v>
      </c>
      <c r="Q228" s="368">
        <f t="shared" si="192"/>
        <v>3</v>
      </c>
    </row>
    <row r="229" spans="1:17" x14ac:dyDescent="0.25">
      <c r="A229" s="154" t="s">
        <v>43</v>
      </c>
      <c r="B229" s="179">
        <f>'UBS Vila Maria P Gnecco'!B19</f>
        <v>3</v>
      </c>
      <c r="C229" s="159">
        <f>'UBS Vila Maria P Gnecco'!G19</f>
        <v>3</v>
      </c>
      <c r="D229" s="176">
        <f t="shared" si="184"/>
        <v>1</v>
      </c>
      <c r="E229" s="159">
        <f>'UBS Vila Maria P Gnecco'!I19</f>
        <v>0</v>
      </c>
      <c r="F229" s="176">
        <f t="shared" si="185"/>
        <v>0</v>
      </c>
      <c r="G229" s="159">
        <f>'UBS Vila Maria P Gnecco'!K19</f>
        <v>0</v>
      </c>
      <c r="H229" s="176">
        <f t="shared" si="186"/>
        <v>0</v>
      </c>
      <c r="I229" s="155">
        <f>'UBS Vila Maria P Gnecco'!O19</f>
        <v>0</v>
      </c>
      <c r="J229" s="176">
        <f t="shared" si="187"/>
        <v>0</v>
      </c>
      <c r="K229" s="155">
        <f>'UBS Vila Maria P Gnecco'!Q19</f>
        <v>0</v>
      </c>
      <c r="L229" s="176">
        <f t="shared" si="188"/>
        <v>0</v>
      </c>
      <c r="M229" s="155">
        <f>'UBS Vila Maria P Gnecco'!S19</f>
        <v>0</v>
      </c>
      <c r="N229" s="176">
        <f t="shared" si="189"/>
        <v>0</v>
      </c>
      <c r="O229" s="382">
        <f t="shared" si="190"/>
        <v>0</v>
      </c>
      <c r="P229" s="177">
        <f t="shared" si="191"/>
        <v>0</v>
      </c>
      <c r="Q229" s="368">
        <f t="shared" si="192"/>
        <v>3</v>
      </c>
    </row>
    <row r="230" spans="1:17" x14ac:dyDescent="0.25">
      <c r="A230" s="154" t="s">
        <v>23</v>
      </c>
      <c r="B230" s="179">
        <f>'UBS Vila Maria P Gnecco'!B20</f>
        <v>3</v>
      </c>
      <c r="C230" s="155">
        <f>'UBS Vila Maria P Gnecco'!G20</f>
        <v>3</v>
      </c>
      <c r="D230" s="176">
        <f t="shared" si="184"/>
        <v>1</v>
      </c>
      <c r="E230" s="155">
        <f>'UBS Vila Maria P Gnecco'!I20</f>
        <v>0</v>
      </c>
      <c r="F230" s="176">
        <f t="shared" si="185"/>
        <v>0</v>
      </c>
      <c r="G230" s="155">
        <f>'UBS Vila Maria P Gnecco'!K20</f>
        <v>0</v>
      </c>
      <c r="H230" s="176">
        <f t="shared" si="186"/>
        <v>0</v>
      </c>
      <c r="I230" s="155">
        <f>'UBS Vila Maria P Gnecco'!O20</f>
        <v>0</v>
      </c>
      <c r="J230" s="176">
        <f t="shared" si="187"/>
        <v>0</v>
      </c>
      <c r="K230" s="155">
        <f>'UBS Vila Maria P Gnecco'!Q20</f>
        <v>0</v>
      </c>
      <c r="L230" s="176">
        <f t="shared" si="188"/>
        <v>0</v>
      </c>
      <c r="M230" s="155">
        <f>'UBS Vila Maria P Gnecco'!S20</f>
        <v>0</v>
      </c>
      <c r="N230" s="176">
        <f t="shared" si="189"/>
        <v>0</v>
      </c>
      <c r="O230" s="382">
        <f t="shared" si="190"/>
        <v>0</v>
      </c>
      <c r="P230" s="177">
        <f t="shared" si="191"/>
        <v>0</v>
      </c>
      <c r="Q230" s="368">
        <f t="shared" si="192"/>
        <v>3</v>
      </c>
    </row>
    <row r="231" spans="1:17" x14ac:dyDescent="0.25">
      <c r="A231" s="154" t="s">
        <v>24</v>
      </c>
      <c r="B231" s="238">
        <f>'UBS Vila Maria P Gnecco'!B21</f>
        <v>1</v>
      </c>
      <c r="C231" s="155">
        <f>'UBS Vila Maria P Gnecco'!G21</f>
        <v>2</v>
      </c>
      <c r="D231" s="176">
        <f t="shared" si="184"/>
        <v>2</v>
      </c>
      <c r="E231" s="155">
        <f>'UBS Vila Maria P Gnecco'!I21</f>
        <v>0</v>
      </c>
      <c r="F231" s="176">
        <f t="shared" si="185"/>
        <v>0</v>
      </c>
      <c r="G231" s="155">
        <f>'UBS Vila Maria P Gnecco'!K21</f>
        <v>0</v>
      </c>
      <c r="H231" s="176">
        <f t="shared" si="186"/>
        <v>0</v>
      </c>
      <c r="I231" s="155">
        <f>'UBS Vila Maria P Gnecco'!O21</f>
        <v>0</v>
      </c>
      <c r="J231" s="176">
        <f t="shared" si="187"/>
        <v>0</v>
      </c>
      <c r="K231" s="155">
        <f>'UBS Vila Maria P Gnecco'!Q21</f>
        <v>0</v>
      </c>
      <c r="L231" s="176">
        <f t="shared" si="188"/>
        <v>0</v>
      </c>
      <c r="M231" s="155">
        <f>'UBS Vila Maria P Gnecco'!S21</f>
        <v>0</v>
      </c>
      <c r="N231" s="176">
        <f t="shared" si="189"/>
        <v>0</v>
      </c>
      <c r="O231" s="382">
        <f t="shared" si="190"/>
        <v>0</v>
      </c>
      <c r="P231" s="177">
        <f t="shared" si="191"/>
        <v>0</v>
      </c>
      <c r="Q231" s="368">
        <f t="shared" si="192"/>
        <v>2</v>
      </c>
    </row>
    <row r="232" spans="1:17" x14ac:dyDescent="0.25">
      <c r="A232" s="154" t="s">
        <v>25</v>
      </c>
      <c r="B232" s="179">
        <f>'UBS Vila Maria P Gnecco'!B22</f>
        <v>4</v>
      </c>
      <c r="C232" s="155">
        <f>'UBS Vila Maria P Gnecco'!G22</f>
        <v>4</v>
      </c>
      <c r="D232" s="176">
        <f t="shared" si="184"/>
        <v>1</v>
      </c>
      <c r="E232" s="155">
        <f>'UBS Vila Maria P Gnecco'!I22</f>
        <v>0</v>
      </c>
      <c r="F232" s="176">
        <f t="shared" si="185"/>
        <v>0</v>
      </c>
      <c r="G232" s="155">
        <f>'UBS Vila Maria P Gnecco'!K22</f>
        <v>0</v>
      </c>
      <c r="H232" s="176">
        <f t="shared" si="186"/>
        <v>0</v>
      </c>
      <c r="I232" s="155">
        <f>'UBS Vila Maria P Gnecco'!O22</f>
        <v>0</v>
      </c>
      <c r="J232" s="176">
        <f t="shared" si="187"/>
        <v>0</v>
      </c>
      <c r="K232" s="155">
        <f>'UBS Vila Maria P Gnecco'!Q22</f>
        <v>0</v>
      </c>
      <c r="L232" s="176">
        <f t="shared" si="188"/>
        <v>0</v>
      </c>
      <c r="M232" s="155">
        <f>'UBS Vila Maria P Gnecco'!S22</f>
        <v>0</v>
      </c>
      <c r="N232" s="176">
        <f t="shared" si="189"/>
        <v>0</v>
      </c>
      <c r="O232" s="382">
        <f t="shared" si="190"/>
        <v>0</v>
      </c>
      <c r="P232" s="177">
        <f t="shared" si="191"/>
        <v>0</v>
      </c>
      <c r="Q232" s="368">
        <f t="shared" si="192"/>
        <v>4</v>
      </c>
    </row>
    <row r="233" spans="1:17" x14ac:dyDescent="0.25">
      <c r="A233" s="154" t="s">
        <v>26</v>
      </c>
      <c r="B233" s="179">
        <f>'UBS Vila Maria P Gnecco'!B23</f>
        <v>1</v>
      </c>
      <c r="C233" s="155">
        <f>'UBS Vila Maria P Gnecco'!G23</f>
        <v>1</v>
      </c>
      <c r="D233" s="176">
        <f t="shared" si="184"/>
        <v>1</v>
      </c>
      <c r="E233" s="155">
        <f>'UBS Vila Maria P Gnecco'!I23</f>
        <v>0</v>
      </c>
      <c r="F233" s="176">
        <f t="shared" si="185"/>
        <v>0</v>
      </c>
      <c r="G233" s="155">
        <f>'UBS Vila Maria P Gnecco'!K23</f>
        <v>0</v>
      </c>
      <c r="H233" s="176">
        <f t="shared" si="186"/>
        <v>0</v>
      </c>
      <c r="I233" s="155">
        <f>'UBS Vila Maria P Gnecco'!O23</f>
        <v>0</v>
      </c>
      <c r="J233" s="176">
        <f t="shared" si="187"/>
        <v>0</v>
      </c>
      <c r="K233" s="155">
        <f>'UBS Vila Maria P Gnecco'!Q23</f>
        <v>0</v>
      </c>
      <c r="L233" s="176">
        <f t="shared" si="188"/>
        <v>0</v>
      </c>
      <c r="M233" s="155">
        <f>'UBS Vila Maria P Gnecco'!S23</f>
        <v>0</v>
      </c>
      <c r="N233" s="176">
        <f t="shared" si="189"/>
        <v>0</v>
      </c>
      <c r="O233" s="382">
        <f t="shared" si="190"/>
        <v>0</v>
      </c>
      <c r="P233" s="177">
        <f t="shared" si="191"/>
        <v>0</v>
      </c>
      <c r="Q233" s="368">
        <f t="shared" si="192"/>
        <v>1</v>
      </c>
    </row>
    <row r="234" spans="1:17" x14ac:dyDescent="0.25">
      <c r="A234" s="180" t="s">
        <v>34</v>
      </c>
      <c r="B234" s="179">
        <f>'UBS Vila Maria P Gnecco'!B24</f>
        <v>1</v>
      </c>
      <c r="C234" s="155">
        <f>'UBS Vila Maria P Gnecco'!G24</f>
        <v>2</v>
      </c>
      <c r="D234" s="176">
        <f t="shared" si="184"/>
        <v>2</v>
      </c>
      <c r="E234" s="155">
        <f>'UBS Vila Maria P Gnecco'!I24</f>
        <v>0</v>
      </c>
      <c r="F234" s="176">
        <f t="shared" si="185"/>
        <v>0</v>
      </c>
      <c r="G234" s="155">
        <f>'UBS Vila Maria P Gnecco'!K24</f>
        <v>0</v>
      </c>
      <c r="H234" s="176">
        <f t="shared" si="186"/>
        <v>0</v>
      </c>
      <c r="I234" s="155">
        <f>'UBS Vila Maria P Gnecco'!O24</f>
        <v>0</v>
      </c>
      <c r="J234" s="176">
        <f t="shared" si="187"/>
        <v>0</v>
      </c>
      <c r="K234" s="155">
        <f>'UBS Vila Maria P Gnecco'!Q24</f>
        <v>0</v>
      </c>
      <c r="L234" s="176">
        <f t="shared" si="188"/>
        <v>0</v>
      </c>
      <c r="M234" s="155">
        <f>'UBS Vila Maria P Gnecco'!S24</f>
        <v>0</v>
      </c>
      <c r="N234" s="176">
        <f t="shared" si="189"/>
        <v>0</v>
      </c>
      <c r="O234" s="382">
        <f t="shared" si="190"/>
        <v>0</v>
      </c>
      <c r="P234" s="177">
        <f t="shared" si="191"/>
        <v>0</v>
      </c>
      <c r="Q234" s="368">
        <f t="shared" si="192"/>
        <v>2</v>
      </c>
    </row>
    <row r="235" spans="1:17" ht="15.75" thickBot="1" x14ac:dyDescent="0.3">
      <c r="A235" s="164" t="s">
        <v>7</v>
      </c>
      <c r="B235" s="165">
        <f>SUM(B227:B234)</f>
        <v>22</v>
      </c>
      <c r="C235" s="166">
        <f>SUM(C227:C234)</f>
        <v>23</v>
      </c>
      <c r="D235" s="299">
        <f t="shared" si="184"/>
        <v>1.0454545454545454</v>
      </c>
      <c r="E235" s="166">
        <f>SUM(E227:E234)</f>
        <v>0</v>
      </c>
      <c r="F235" s="299">
        <f t="shared" si="185"/>
        <v>0</v>
      </c>
      <c r="G235" s="166">
        <f>SUM(G227:G234)</f>
        <v>0</v>
      </c>
      <c r="H235" s="299">
        <f t="shared" si="186"/>
        <v>0</v>
      </c>
      <c r="I235" s="166">
        <f>SUM(I227:I234)</f>
        <v>0</v>
      </c>
      <c r="J235" s="299">
        <f t="shared" si="187"/>
        <v>0</v>
      </c>
      <c r="K235" s="166">
        <f t="shared" ref="K235" si="193">SUM(K227:K234)</f>
        <v>0</v>
      </c>
      <c r="L235" s="299">
        <f t="shared" si="188"/>
        <v>0</v>
      </c>
      <c r="M235" s="166">
        <f t="shared" ref="M235" si="194">SUM(M227:M234)</f>
        <v>0</v>
      </c>
      <c r="N235" s="299">
        <f t="shared" si="189"/>
        <v>0</v>
      </c>
      <c r="O235" s="106">
        <f t="shared" si="190"/>
        <v>0</v>
      </c>
      <c r="P235" s="332">
        <f t="shared" si="191"/>
        <v>0</v>
      </c>
      <c r="Q235" s="166">
        <f t="shared" si="192"/>
        <v>23</v>
      </c>
    </row>
    <row r="237" spans="1:17" ht="15.75" x14ac:dyDescent="0.25">
      <c r="A237" s="1427" t="s">
        <v>308</v>
      </c>
      <c r="B237" s="1428"/>
      <c r="C237" s="1428"/>
      <c r="D237" s="1428"/>
      <c r="E237" s="1428"/>
      <c r="F237" s="1428"/>
      <c r="G237" s="1428"/>
      <c r="H237" s="1428"/>
      <c r="I237" s="1428"/>
      <c r="J237" s="1428"/>
      <c r="K237" s="1428"/>
      <c r="L237" s="1428"/>
      <c r="M237" s="1428"/>
      <c r="N237" s="1428"/>
      <c r="O237" s="1428"/>
      <c r="P237" s="1428"/>
      <c r="Q237" s="1428"/>
    </row>
    <row r="238" spans="1:17" ht="36.75" thickBot="1" x14ac:dyDescent="0.3">
      <c r="A238" s="144" t="s">
        <v>14</v>
      </c>
      <c r="B238" s="145" t="s">
        <v>173</v>
      </c>
      <c r="C238" s="346" t="s">
        <v>2</v>
      </c>
      <c r="D238" s="347" t="s">
        <v>1</v>
      </c>
      <c r="E238" s="346" t="s">
        <v>3</v>
      </c>
      <c r="F238" s="347" t="s">
        <v>1</v>
      </c>
      <c r="G238" s="346" t="s">
        <v>4</v>
      </c>
      <c r="H238" s="347" t="s">
        <v>1</v>
      </c>
      <c r="I238" s="346" t="s">
        <v>5</v>
      </c>
      <c r="J238" s="347" t="s">
        <v>1</v>
      </c>
      <c r="K238" s="348" t="s">
        <v>203</v>
      </c>
      <c r="L238" s="349" t="s">
        <v>1</v>
      </c>
      <c r="M238" s="348" t="s">
        <v>204</v>
      </c>
      <c r="N238" s="349" t="s">
        <v>1</v>
      </c>
      <c r="O238" s="380" t="s">
        <v>206</v>
      </c>
      <c r="P238" s="381" t="s">
        <v>205</v>
      </c>
      <c r="Q238" s="348" t="s">
        <v>6</v>
      </c>
    </row>
    <row r="239" spans="1:17" ht="15.75" thickTop="1" x14ac:dyDescent="0.25">
      <c r="A239" s="154" t="s">
        <v>20</v>
      </c>
      <c r="B239" s="238">
        <f>'UBS Jardim Julieta'!B15</f>
        <v>3</v>
      </c>
      <c r="C239" s="155">
        <f>'UBS Jardim Julieta'!G15</f>
        <v>3</v>
      </c>
      <c r="D239" s="176">
        <f t="shared" ref="D239:D246" si="195">C239/$B239</f>
        <v>1</v>
      </c>
      <c r="E239" s="155">
        <f>'UBS Jardim Julieta'!I15</f>
        <v>0</v>
      </c>
      <c r="F239" s="176">
        <f t="shared" ref="F239:F246" si="196">E239/$B239</f>
        <v>0</v>
      </c>
      <c r="G239" s="155">
        <f>'UBS Jardim Julieta'!K15</f>
        <v>0</v>
      </c>
      <c r="H239" s="176">
        <f t="shared" ref="H239:H246" si="197">G239/$B239</f>
        <v>0</v>
      </c>
      <c r="I239" s="155">
        <f>'UBS Jardim Julieta'!O15</f>
        <v>0</v>
      </c>
      <c r="J239" s="176">
        <f t="shared" ref="J239:J246" si="198">I239/$B239</f>
        <v>0</v>
      </c>
      <c r="K239" s="155">
        <f>'UBS Jardim Julieta'!Q15</f>
        <v>0</v>
      </c>
      <c r="L239" s="176">
        <f t="shared" ref="L239:L246" si="199">K239/$B239</f>
        <v>0</v>
      </c>
      <c r="M239" s="155">
        <f>'UBS Jardim Julieta'!S15</f>
        <v>0</v>
      </c>
      <c r="N239" s="176">
        <f t="shared" ref="N239:N246" si="200">M239/$B239</f>
        <v>0</v>
      </c>
      <c r="O239" s="382">
        <f t="shared" ref="O239:O246" si="201">SUM(I239,K239,M239)</f>
        <v>0</v>
      </c>
      <c r="P239" s="177">
        <f t="shared" ref="P239:P246" si="202">O239/($B239*3)</f>
        <v>0</v>
      </c>
      <c r="Q239" s="368">
        <f t="shared" ref="Q239:Q246" si="203">SUM(C239,E239,G239,I239,K239,M239)</f>
        <v>3</v>
      </c>
    </row>
    <row r="240" spans="1:17" x14ac:dyDescent="0.25">
      <c r="A240" s="154" t="s">
        <v>43</v>
      </c>
      <c r="B240" s="238">
        <f>'UBS Jardim Julieta'!B16</f>
        <v>3</v>
      </c>
      <c r="C240" s="155">
        <f>'UBS Jardim Julieta'!G16</f>
        <v>1.5</v>
      </c>
      <c r="D240" s="176">
        <f t="shared" si="195"/>
        <v>0.5</v>
      </c>
      <c r="E240" s="155">
        <f>'UBS Jardim Julieta'!I16</f>
        <v>0</v>
      </c>
      <c r="F240" s="176">
        <f t="shared" si="196"/>
        <v>0</v>
      </c>
      <c r="G240" s="155">
        <f>'UBS Jardim Julieta'!K16</f>
        <v>0</v>
      </c>
      <c r="H240" s="176">
        <f t="shared" si="197"/>
        <v>0</v>
      </c>
      <c r="I240" s="155">
        <f>'UBS Jardim Julieta'!O16</f>
        <v>0</v>
      </c>
      <c r="J240" s="176">
        <f t="shared" si="198"/>
        <v>0</v>
      </c>
      <c r="K240" s="155">
        <f>'UBS Jardim Julieta'!Q16</f>
        <v>0</v>
      </c>
      <c r="L240" s="176">
        <f t="shared" si="199"/>
        <v>0</v>
      </c>
      <c r="M240" s="155">
        <f>'UBS Jardim Julieta'!S16</f>
        <v>0</v>
      </c>
      <c r="N240" s="176">
        <f t="shared" si="200"/>
        <v>0</v>
      </c>
      <c r="O240" s="382">
        <f t="shared" si="201"/>
        <v>0</v>
      </c>
      <c r="P240" s="177">
        <f t="shared" si="202"/>
        <v>0</v>
      </c>
      <c r="Q240" s="368">
        <f t="shared" si="203"/>
        <v>1.5</v>
      </c>
    </row>
    <row r="241" spans="1:17" x14ac:dyDescent="0.25">
      <c r="A241" s="154" t="s">
        <v>23</v>
      </c>
      <c r="B241" s="238">
        <f>'UBS Jardim Julieta'!B17</f>
        <v>3</v>
      </c>
      <c r="C241" s="155">
        <f>'UBS Jardim Julieta'!G17</f>
        <v>1.9</v>
      </c>
      <c r="D241" s="176">
        <f t="shared" si="195"/>
        <v>0.6333333333333333</v>
      </c>
      <c r="E241" s="155">
        <f>'UBS Jardim Julieta'!I17</f>
        <v>0</v>
      </c>
      <c r="F241" s="176">
        <f t="shared" si="196"/>
        <v>0</v>
      </c>
      <c r="G241" s="155">
        <f>'UBS Jardim Julieta'!K17</f>
        <v>0</v>
      </c>
      <c r="H241" s="176">
        <f t="shared" si="197"/>
        <v>0</v>
      </c>
      <c r="I241" s="155">
        <f>'UBS Jardim Julieta'!O17</f>
        <v>0</v>
      </c>
      <c r="J241" s="176">
        <f t="shared" si="198"/>
        <v>0</v>
      </c>
      <c r="K241" s="155">
        <f>'UBS Jardim Julieta'!Q17</f>
        <v>0</v>
      </c>
      <c r="L241" s="176">
        <f t="shared" si="199"/>
        <v>0</v>
      </c>
      <c r="M241" s="155">
        <f>'UBS Jardim Julieta'!S17</f>
        <v>0</v>
      </c>
      <c r="N241" s="176">
        <f t="shared" si="200"/>
        <v>0</v>
      </c>
      <c r="O241" s="382">
        <f t="shared" si="201"/>
        <v>0</v>
      </c>
      <c r="P241" s="177">
        <f t="shared" si="202"/>
        <v>0</v>
      </c>
      <c r="Q241" s="368">
        <f t="shared" si="203"/>
        <v>1.9</v>
      </c>
    </row>
    <row r="242" spans="1:17" x14ac:dyDescent="0.25">
      <c r="A242" s="154" t="s">
        <v>24</v>
      </c>
      <c r="B242" s="238">
        <f>'UBS Jardim Julieta'!B18</f>
        <v>1</v>
      </c>
      <c r="C242" s="155">
        <f>'UBS Jardim Julieta'!G18</f>
        <v>1</v>
      </c>
      <c r="D242" s="176">
        <f t="shared" si="195"/>
        <v>1</v>
      </c>
      <c r="E242" s="155">
        <f>'UBS Jardim Julieta'!I18</f>
        <v>0</v>
      </c>
      <c r="F242" s="176">
        <f t="shared" si="196"/>
        <v>0</v>
      </c>
      <c r="G242" s="155">
        <f>'UBS Jardim Julieta'!K18</f>
        <v>0</v>
      </c>
      <c r="H242" s="176">
        <f t="shared" si="197"/>
        <v>0</v>
      </c>
      <c r="I242" s="155">
        <f>'UBS Jardim Julieta'!O18</f>
        <v>0</v>
      </c>
      <c r="J242" s="176">
        <f t="shared" si="198"/>
        <v>0</v>
      </c>
      <c r="K242" s="155">
        <f>'UBS Jardim Julieta'!Q18</f>
        <v>0</v>
      </c>
      <c r="L242" s="176">
        <f t="shared" si="199"/>
        <v>0</v>
      </c>
      <c r="M242" s="155">
        <f>'UBS Jardim Julieta'!S18</f>
        <v>0</v>
      </c>
      <c r="N242" s="176">
        <f t="shared" si="200"/>
        <v>0</v>
      </c>
      <c r="O242" s="382">
        <f t="shared" si="201"/>
        <v>0</v>
      </c>
      <c r="P242" s="177">
        <f t="shared" si="202"/>
        <v>0</v>
      </c>
      <c r="Q242" s="368">
        <f t="shared" si="203"/>
        <v>1</v>
      </c>
    </row>
    <row r="243" spans="1:17" x14ac:dyDescent="0.25">
      <c r="A243" s="154" t="s">
        <v>25</v>
      </c>
      <c r="B243" s="238">
        <f>'UBS Jardim Julieta'!B19</f>
        <v>4</v>
      </c>
      <c r="C243" s="155">
        <f>'UBS Jardim Julieta'!G19</f>
        <v>4</v>
      </c>
      <c r="D243" s="176">
        <f t="shared" si="195"/>
        <v>1</v>
      </c>
      <c r="E243" s="155">
        <f>'UBS Jardim Julieta'!I19</f>
        <v>0</v>
      </c>
      <c r="F243" s="176">
        <f t="shared" si="196"/>
        <v>0</v>
      </c>
      <c r="G243" s="155">
        <f>'UBS Jardim Julieta'!K19</f>
        <v>0</v>
      </c>
      <c r="H243" s="176">
        <f t="shared" si="197"/>
        <v>0</v>
      </c>
      <c r="I243" s="155">
        <f>'UBS Jardim Julieta'!O19</f>
        <v>0</v>
      </c>
      <c r="J243" s="176">
        <f t="shared" si="198"/>
        <v>0</v>
      </c>
      <c r="K243" s="155">
        <f>'UBS Jardim Julieta'!Q19</f>
        <v>0</v>
      </c>
      <c r="L243" s="176">
        <f t="shared" si="199"/>
        <v>0</v>
      </c>
      <c r="M243" s="155">
        <f>'UBS Jardim Julieta'!S19</f>
        <v>0</v>
      </c>
      <c r="N243" s="176">
        <f t="shared" si="200"/>
        <v>0</v>
      </c>
      <c r="O243" s="382">
        <f t="shared" si="201"/>
        <v>0</v>
      </c>
      <c r="P243" s="177">
        <f t="shared" si="202"/>
        <v>0</v>
      </c>
      <c r="Q243" s="368">
        <f t="shared" si="203"/>
        <v>4</v>
      </c>
    </row>
    <row r="244" spans="1:17" x14ac:dyDescent="0.25">
      <c r="A244" s="154" t="s">
        <v>26</v>
      </c>
      <c r="B244" s="238">
        <f>'UBS Jardim Julieta'!B20</f>
        <v>1</v>
      </c>
      <c r="C244" s="155">
        <f>'UBS Jardim Julieta'!G20</f>
        <v>1</v>
      </c>
      <c r="D244" s="176">
        <f t="shared" si="195"/>
        <v>1</v>
      </c>
      <c r="E244" s="155">
        <f>'UBS Jardim Julieta'!I20</f>
        <v>0</v>
      </c>
      <c r="F244" s="176">
        <f t="shared" si="196"/>
        <v>0</v>
      </c>
      <c r="G244" s="155">
        <f>'UBS Jardim Julieta'!K20</f>
        <v>0</v>
      </c>
      <c r="H244" s="176">
        <f t="shared" si="197"/>
        <v>0</v>
      </c>
      <c r="I244" s="155">
        <f>'UBS Jardim Julieta'!O20</f>
        <v>0</v>
      </c>
      <c r="J244" s="176">
        <f t="shared" si="198"/>
        <v>0</v>
      </c>
      <c r="K244" s="155">
        <f>'UBS Jardim Julieta'!Q20</f>
        <v>0</v>
      </c>
      <c r="L244" s="176">
        <f t="shared" si="199"/>
        <v>0</v>
      </c>
      <c r="M244" s="155">
        <f>'UBS Jardim Julieta'!S20</f>
        <v>0</v>
      </c>
      <c r="N244" s="176">
        <f t="shared" si="200"/>
        <v>0</v>
      </c>
      <c r="O244" s="382">
        <f t="shared" si="201"/>
        <v>0</v>
      </c>
      <c r="P244" s="177">
        <f t="shared" si="202"/>
        <v>0</v>
      </c>
      <c r="Q244" s="368">
        <f t="shared" si="203"/>
        <v>1</v>
      </c>
    </row>
    <row r="245" spans="1:17" ht="15.75" thickBot="1" x14ac:dyDescent="0.3">
      <c r="A245" s="315" t="s">
        <v>177</v>
      </c>
      <c r="B245" s="239">
        <f>'UBS Jardim Julieta'!B21</f>
        <v>1</v>
      </c>
      <c r="C245" s="161">
        <f>'UBS Jardim Julieta'!G21</f>
        <v>1</v>
      </c>
      <c r="D245" s="186">
        <f t="shared" si="195"/>
        <v>1</v>
      </c>
      <c r="E245" s="161">
        <f>'UBS Jardim Julieta'!I21</f>
        <v>0</v>
      </c>
      <c r="F245" s="186">
        <f t="shared" si="196"/>
        <v>0</v>
      </c>
      <c r="G245" s="161">
        <f>'UBS Jardim Julieta'!K21</f>
        <v>0</v>
      </c>
      <c r="H245" s="186">
        <f t="shared" si="197"/>
        <v>0</v>
      </c>
      <c r="I245" s="161">
        <f>'UBS Jardim Julieta'!O21</f>
        <v>0</v>
      </c>
      <c r="J245" s="186">
        <f t="shared" si="198"/>
        <v>0</v>
      </c>
      <c r="K245" s="161">
        <f>'UBS Jardim Julieta'!Q21</f>
        <v>0</v>
      </c>
      <c r="L245" s="186">
        <f t="shared" si="199"/>
        <v>0</v>
      </c>
      <c r="M245" s="161">
        <f>'UBS Jardim Julieta'!S21</f>
        <v>0</v>
      </c>
      <c r="N245" s="186">
        <f t="shared" si="200"/>
        <v>0</v>
      </c>
      <c r="O245" s="383">
        <f t="shared" si="201"/>
        <v>0</v>
      </c>
      <c r="P245" s="187">
        <f t="shared" si="202"/>
        <v>0</v>
      </c>
      <c r="Q245" s="370">
        <f t="shared" si="203"/>
        <v>1</v>
      </c>
    </row>
    <row r="246" spans="1:17" ht="15.75" thickBot="1" x14ac:dyDescent="0.3">
      <c r="A246" s="164" t="s">
        <v>7</v>
      </c>
      <c r="B246" s="165">
        <f>SUM(B239:B245)</f>
        <v>16</v>
      </c>
      <c r="C246" s="166">
        <f>SUM(C239:C245)</f>
        <v>13.4</v>
      </c>
      <c r="D246" s="299">
        <f t="shared" si="195"/>
        <v>0.83750000000000002</v>
      </c>
      <c r="E246" s="166">
        <f>SUM(E239:E245)</f>
        <v>0</v>
      </c>
      <c r="F246" s="299">
        <f t="shared" si="196"/>
        <v>0</v>
      </c>
      <c r="G246" s="166">
        <f>SUM(G239:G245)</f>
        <v>0</v>
      </c>
      <c r="H246" s="299">
        <f t="shared" si="197"/>
        <v>0</v>
      </c>
      <c r="I246" s="166">
        <f>SUM(I239:I245)</f>
        <v>0</v>
      </c>
      <c r="J246" s="299">
        <f t="shared" si="198"/>
        <v>0</v>
      </c>
      <c r="K246" s="166">
        <f t="shared" ref="K246" si="204">SUM(K239:K245)</f>
        <v>0</v>
      </c>
      <c r="L246" s="299">
        <f t="shared" si="199"/>
        <v>0</v>
      </c>
      <c r="M246" s="166">
        <f t="shared" ref="M246" si="205">SUM(M239:M245)</f>
        <v>0</v>
      </c>
      <c r="N246" s="299">
        <f t="shared" si="200"/>
        <v>0</v>
      </c>
      <c r="O246" s="106">
        <f t="shared" si="201"/>
        <v>0</v>
      </c>
      <c r="P246" s="332">
        <f t="shared" si="202"/>
        <v>0</v>
      </c>
      <c r="Q246" s="166">
        <f t="shared" si="203"/>
        <v>13.4</v>
      </c>
    </row>
    <row r="248" spans="1:17" ht="15.75" x14ac:dyDescent="0.25">
      <c r="A248" s="1427" t="s">
        <v>310</v>
      </c>
      <c r="B248" s="1428"/>
      <c r="C248" s="1428"/>
      <c r="D248" s="1428"/>
      <c r="E248" s="1428"/>
      <c r="F248" s="1428"/>
      <c r="G248" s="1428"/>
      <c r="H248" s="1428"/>
      <c r="I248" s="1428"/>
      <c r="J248" s="1428"/>
      <c r="K248" s="1428"/>
      <c r="L248" s="1428"/>
      <c r="M248" s="1428"/>
      <c r="N248" s="1428"/>
      <c r="O248" s="1428"/>
      <c r="P248" s="1428"/>
      <c r="Q248" s="1428"/>
    </row>
    <row r="249" spans="1:17" ht="36.75" thickBot="1" x14ac:dyDescent="0.3">
      <c r="A249" s="144" t="s">
        <v>14</v>
      </c>
      <c r="B249" s="145" t="s">
        <v>173</v>
      </c>
      <c r="C249" s="346" t="s">
        <v>2</v>
      </c>
      <c r="D249" s="347" t="s">
        <v>1</v>
      </c>
      <c r="E249" s="346" t="s">
        <v>3</v>
      </c>
      <c r="F249" s="347" t="s">
        <v>1</v>
      </c>
      <c r="G249" s="346" t="s">
        <v>4</v>
      </c>
      <c r="H249" s="347" t="s">
        <v>1</v>
      </c>
      <c r="I249" s="346" t="s">
        <v>5</v>
      </c>
      <c r="J249" s="347" t="s">
        <v>1</v>
      </c>
      <c r="K249" s="348" t="s">
        <v>203</v>
      </c>
      <c r="L249" s="349" t="s">
        <v>1</v>
      </c>
      <c r="M249" s="348" t="s">
        <v>204</v>
      </c>
      <c r="N249" s="349" t="s">
        <v>1</v>
      </c>
      <c r="O249" s="380" t="s">
        <v>206</v>
      </c>
      <c r="P249" s="381" t="s">
        <v>205</v>
      </c>
      <c r="Q249" s="348" t="s">
        <v>6</v>
      </c>
    </row>
    <row r="250" spans="1:17" ht="15.75" thickTop="1" x14ac:dyDescent="0.25">
      <c r="A250" s="202" t="s">
        <v>127</v>
      </c>
      <c r="B250" s="316">
        <f>'CAPS INF II VM-VG'!B13</f>
        <v>5</v>
      </c>
      <c r="C250" s="203">
        <f>'CAPS INF II VM-VG'!G13</f>
        <v>5</v>
      </c>
      <c r="D250" s="204">
        <f t="shared" ref="D250:D260" si="206">C250/$B250</f>
        <v>1</v>
      </c>
      <c r="E250" s="203">
        <f>'CAPS INF II VM-VG'!I13</f>
        <v>0</v>
      </c>
      <c r="F250" s="204">
        <f t="shared" ref="F250:F260" si="207">E250/$B250</f>
        <v>0</v>
      </c>
      <c r="G250" s="203">
        <f>'CAPS INF II VM-VG'!K13</f>
        <v>0</v>
      </c>
      <c r="H250" s="204">
        <f t="shared" ref="H250:H260" si="208">G250/$B250</f>
        <v>0</v>
      </c>
      <c r="I250" s="203">
        <f>'CAPS INF II VM-VG'!O13</f>
        <v>0</v>
      </c>
      <c r="J250" s="204">
        <f t="shared" ref="J250:J260" si="209">I250/$B250</f>
        <v>0</v>
      </c>
      <c r="K250" s="203">
        <f>'CAPS INF II VM-VG'!Q13</f>
        <v>0</v>
      </c>
      <c r="L250" s="204">
        <f t="shared" ref="L250:L260" si="210">K250/$B250</f>
        <v>0</v>
      </c>
      <c r="M250" s="203">
        <f>'CAPS INF II VM-VG'!S13</f>
        <v>0</v>
      </c>
      <c r="N250" s="204">
        <f t="shared" ref="N250:N260" si="211">M250/$B250</f>
        <v>0</v>
      </c>
      <c r="O250" s="391">
        <f t="shared" ref="O250:O260" si="212">SUM(I250,K250,M250)</f>
        <v>0</v>
      </c>
      <c r="P250" s="206">
        <f t="shared" ref="P250:P260" si="213">O250/($B250*3)</f>
        <v>0</v>
      </c>
      <c r="Q250" s="400">
        <f t="shared" ref="Q250:Q260" si="214">SUM(C250,E250,G250,I250,K250,M250)</f>
        <v>5</v>
      </c>
    </row>
    <row r="251" spans="1:17" x14ac:dyDescent="0.25">
      <c r="A251" s="207" t="s">
        <v>128</v>
      </c>
      <c r="B251" s="317">
        <f>'CAPS INF II VM-VG'!B14</f>
        <v>4</v>
      </c>
      <c r="C251" s="198">
        <f>'CAPS INF II VM-VG'!G14</f>
        <v>4.16</v>
      </c>
      <c r="D251" s="208">
        <f t="shared" si="206"/>
        <v>1.04</v>
      </c>
      <c r="E251" s="198">
        <f>'CAPS INF II VM-VG'!I14</f>
        <v>0</v>
      </c>
      <c r="F251" s="208">
        <f t="shared" si="207"/>
        <v>0</v>
      </c>
      <c r="G251" s="198">
        <f>'CAPS INF II VM-VG'!K14</f>
        <v>0</v>
      </c>
      <c r="H251" s="208">
        <f t="shared" si="208"/>
        <v>0</v>
      </c>
      <c r="I251" s="198">
        <f>'CAPS INF II VM-VG'!O14</f>
        <v>0</v>
      </c>
      <c r="J251" s="208">
        <f t="shared" si="209"/>
        <v>0</v>
      </c>
      <c r="K251" s="198">
        <f>'CAPS INF II VM-VG'!Q14</f>
        <v>0</v>
      </c>
      <c r="L251" s="208">
        <f t="shared" si="210"/>
        <v>0</v>
      </c>
      <c r="M251" s="198">
        <f>'CAPS INF II VM-VG'!S14</f>
        <v>0</v>
      </c>
      <c r="N251" s="208">
        <f t="shared" si="211"/>
        <v>0</v>
      </c>
      <c r="O251" s="389">
        <f t="shared" si="212"/>
        <v>0</v>
      </c>
      <c r="P251" s="209">
        <f t="shared" si="213"/>
        <v>0</v>
      </c>
      <c r="Q251" s="398">
        <f t="shared" si="214"/>
        <v>4.16</v>
      </c>
    </row>
    <row r="252" spans="1:17" x14ac:dyDescent="0.25">
      <c r="A252" s="207" t="s">
        <v>129</v>
      </c>
      <c r="B252" s="317">
        <f>'CAPS INF II VM-VG'!B15</f>
        <v>2</v>
      </c>
      <c r="C252" s="198">
        <f>'CAPS INF II VM-VG'!G15</f>
        <v>2</v>
      </c>
      <c r="D252" s="208">
        <f t="shared" si="206"/>
        <v>1</v>
      </c>
      <c r="E252" s="198">
        <f>'CAPS INF II VM-VG'!I15</f>
        <v>0</v>
      </c>
      <c r="F252" s="208">
        <f t="shared" si="207"/>
        <v>0</v>
      </c>
      <c r="G252" s="198">
        <f>'CAPS INF II VM-VG'!K15</f>
        <v>0</v>
      </c>
      <c r="H252" s="208">
        <f t="shared" si="208"/>
        <v>0</v>
      </c>
      <c r="I252" s="198">
        <f>'CAPS INF II VM-VG'!O15</f>
        <v>0</v>
      </c>
      <c r="J252" s="208">
        <f t="shared" si="209"/>
        <v>0</v>
      </c>
      <c r="K252" s="198">
        <f>'CAPS INF II VM-VG'!Q15</f>
        <v>0</v>
      </c>
      <c r="L252" s="208">
        <f t="shared" si="210"/>
        <v>0</v>
      </c>
      <c r="M252" s="198">
        <f>'CAPS INF II VM-VG'!S15</f>
        <v>0</v>
      </c>
      <c r="N252" s="208">
        <f t="shared" si="211"/>
        <v>0</v>
      </c>
      <c r="O252" s="389">
        <f t="shared" si="212"/>
        <v>0</v>
      </c>
      <c r="P252" s="209">
        <f t="shared" si="213"/>
        <v>0</v>
      </c>
      <c r="Q252" s="398">
        <f t="shared" si="214"/>
        <v>2</v>
      </c>
    </row>
    <row r="253" spans="1:17" x14ac:dyDescent="0.25">
      <c r="A253" s="207" t="s">
        <v>130</v>
      </c>
      <c r="B253" s="317">
        <f>'CAPS INF II VM-VG'!B16</f>
        <v>1</v>
      </c>
      <c r="C253" s="198">
        <f>'CAPS INF II VM-VG'!G16</f>
        <v>1</v>
      </c>
      <c r="D253" s="208">
        <f t="shared" si="206"/>
        <v>1</v>
      </c>
      <c r="E253" s="198">
        <f>'CAPS INF II VM-VG'!I16</f>
        <v>0</v>
      </c>
      <c r="F253" s="208">
        <f t="shared" si="207"/>
        <v>0</v>
      </c>
      <c r="G253" s="198">
        <f>'CAPS INF II VM-VG'!K16</f>
        <v>0</v>
      </c>
      <c r="H253" s="208">
        <f t="shared" si="208"/>
        <v>0</v>
      </c>
      <c r="I253" s="198">
        <f>'CAPS INF II VM-VG'!O16</f>
        <v>0</v>
      </c>
      <c r="J253" s="208">
        <f t="shared" si="209"/>
        <v>0</v>
      </c>
      <c r="K253" s="198">
        <f>'CAPS INF II VM-VG'!Q16</f>
        <v>0</v>
      </c>
      <c r="L253" s="208">
        <f t="shared" si="210"/>
        <v>0</v>
      </c>
      <c r="M253" s="198">
        <f>'CAPS INF II VM-VG'!S16</f>
        <v>0</v>
      </c>
      <c r="N253" s="208">
        <f t="shared" si="211"/>
        <v>0</v>
      </c>
      <c r="O253" s="389">
        <f t="shared" si="212"/>
        <v>0</v>
      </c>
      <c r="P253" s="209">
        <f t="shared" si="213"/>
        <v>0</v>
      </c>
      <c r="Q253" s="398">
        <f t="shared" si="214"/>
        <v>1</v>
      </c>
    </row>
    <row r="254" spans="1:17" x14ac:dyDescent="0.25">
      <c r="A254" s="207" t="s">
        <v>131</v>
      </c>
      <c r="B254" s="317">
        <f>'CAPS INF II VM-VG'!B17</f>
        <v>1</v>
      </c>
      <c r="C254" s="198">
        <f>'CAPS INF II VM-VG'!G17</f>
        <v>1</v>
      </c>
      <c r="D254" s="208">
        <f t="shared" si="206"/>
        <v>1</v>
      </c>
      <c r="E254" s="198">
        <f>'CAPS INF II VM-VG'!I17</f>
        <v>0</v>
      </c>
      <c r="F254" s="208">
        <f t="shared" si="207"/>
        <v>0</v>
      </c>
      <c r="G254" s="198">
        <f>'CAPS INF II VM-VG'!K17</f>
        <v>0</v>
      </c>
      <c r="H254" s="208">
        <f t="shared" si="208"/>
        <v>0</v>
      </c>
      <c r="I254" s="198">
        <f>'CAPS INF II VM-VG'!O17</f>
        <v>0</v>
      </c>
      <c r="J254" s="208">
        <f t="shared" si="209"/>
        <v>0</v>
      </c>
      <c r="K254" s="198">
        <f>'CAPS INF II VM-VG'!Q17</f>
        <v>0</v>
      </c>
      <c r="L254" s="208">
        <f t="shared" si="210"/>
        <v>0</v>
      </c>
      <c r="M254" s="198">
        <f>'CAPS INF II VM-VG'!S17</f>
        <v>0</v>
      </c>
      <c r="N254" s="208">
        <f t="shared" si="211"/>
        <v>0</v>
      </c>
      <c r="O254" s="389">
        <f t="shared" si="212"/>
        <v>0</v>
      </c>
      <c r="P254" s="209">
        <f t="shared" si="213"/>
        <v>0</v>
      </c>
      <c r="Q254" s="398">
        <f t="shared" si="214"/>
        <v>1</v>
      </c>
    </row>
    <row r="255" spans="1:17" x14ac:dyDescent="0.25">
      <c r="A255" s="207" t="s">
        <v>132</v>
      </c>
      <c r="B255" s="317">
        <f>'CAPS INF II VM-VG'!B18</f>
        <v>2</v>
      </c>
      <c r="C255" s="198">
        <f>'CAPS INF II VM-VG'!G18</f>
        <v>1</v>
      </c>
      <c r="D255" s="208">
        <f t="shared" si="206"/>
        <v>0.5</v>
      </c>
      <c r="E255" s="198">
        <f>'CAPS INF II VM-VG'!I18</f>
        <v>0</v>
      </c>
      <c r="F255" s="208">
        <f t="shared" si="207"/>
        <v>0</v>
      </c>
      <c r="G255" s="198">
        <f>'CAPS INF II VM-VG'!K18</f>
        <v>0</v>
      </c>
      <c r="H255" s="208">
        <f t="shared" si="208"/>
        <v>0</v>
      </c>
      <c r="I255" s="198">
        <f>'CAPS INF II VM-VG'!O18</f>
        <v>0</v>
      </c>
      <c r="J255" s="208">
        <f t="shared" si="209"/>
        <v>0</v>
      </c>
      <c r="K255" s="198">
        <f>'CAPS INF II VM-VG'!Q18</f>
        <v>0</v>
      </c>
      <c r="L255" s="208">
        <f t="shared" si="210"/>
        <v>0</v>
      </c>
      <c r="M255" s="198">
        <f>'CAPS INF II VM-VG'!S18</f>
        <v>0</v>
      </c>
      <c r="N255" s="208">
        <f t="shared" si="211"/>
        <v>0</v>
      </c>
      <c r="O255" s="389">
        <f t="shared" si="212"/>
        <v>0</v>
      </c>
      <c r="P255" s="209">
        <f t="shared" si="213"/>
        <v>0</v>
      </c>
      <c r="Q255" s="398">
        <f t="shared" si="214"/>
        <v>1</v>
      </c>
    </row>
    <row r="256" spans="1:17" x14ac:dyDescent="0.25">
      <c r="A256" s="207" t="s">
        <v>133</v>
      </c>
      <c r="B256" s="317">
        <f>'CAPS INF II VM-VG'!B19</f>
        <v>4</v>
      </c>
      <c r="C256" s="198">
        <f>'CAPS INF II VM-VG'!G19</f>
        <v>4.5</v>
      </c>
      <c r="D256" s="208">
        <f t="shared" si="206"/>
        <v>1.125</v>
      </c>
      <c r="E256" s="198">
        <f>'CAPS INF II VM-VG'!I19</f>
        <v>0</v>
      </c>
      <c r="F256" s="208">
        <f t="shared" si="207"/>
        <v>0</v>
      </c>
      <c r="G256" s="198">
        <f>'CAPS INF II VM-VG'!K19</f>
        <v>0</v>
      </c>
      <c r="H256" s="208">
        <f t="shared" si="208"/>
        <v>0</v>
      </c>
      <c r="I256" s="198">
        <f>'CAPS INF II VM-VG'!O19</f>
        <v>0</v>
      </c>
      <c r="J256" s="208">
        <f t="shared" si="209"/>
        <v>0</v>
      </c>
      <c r="K256" s="198">
        <f>'CAPS INF II VM-VG'!Q19</f>
        <v>0</v>
      </c>
      <c r="L256" s="208">
        <f t="shared" si="210"/>
        <v>0</v>
      </c>
      <c r="M256" s="198">
        <f>'CAPS INF II VM-VG'!S19</f>
        <v>0</v>
      </c>
      <c r="N256" s="208">
        <f t="shared" si="211"/>
        <v>0</v>
      </c>
      <c r="O256" s="389">
        <f t="shared" si="212"/>
        <v>0</v>
      </c>
      <c r="P256" s="209">
        <f t="shared" si="213"/>
        <v>0</v>
      </c>
      <c r="Q256" s="398">
        <f t="shared" si="214"/>
        <v>4.5</v>
      </c>
    </row>
    <row r="257" spans="1:17" x14ac:dyDescent="0.25">
      <c r="A257" s="207" t="s">
        <v>134</v>
      </c>
      <c r="B257" s="317">
        <f>'CAPS INF II VM-VG'!B20</f>
        <v>1</v>
      </c>
      <c r="C257" s="198">
        <f>'CAPS INF II VM-VG'!G20</f>
        <v>1</v>
      </c>
      <c r="D257" s="208">
        <f t="shared" si="206"/>
        <v>1</v>
      </c>
      <c r="E257" s="198">
        <f>'CAPS INF II VM-VG'!I20</f>
        <v>0</v>
      </c>
      <c r="F257" s="208">
        <f t="shared" si="207"/>
        <v>0</v>
      </c>
      <c r="G257" s="198">
        <f>'CAPS INF II VM-VG'!K20</f>
        <v>0</v>
      </c>
      <c r="H257" s="208">
        <f t="shared" si="208"/>
        <v>0</v>
      </c>
      <c r="I257" s="198">
        <f>'CAPS INF II VM-VG'!O20</f>
        <v>0</v>
      </c>
      <c r="J257" s="208">
        <f t="shared" si="209"/>
        <v>0</v>
      </c>
      <c r="K257" s="198">
        <f>'CAPS INF II VM-VG'!Q20</f>
        <v>0</v>
      </c>
      <c r="L257" s="208">
        <f t="shared" si="210"/>
        <v>0</v>
      </c>
      <c r="M257" s="198">
        <f>'CAPS INF II VM-VG'!S20</f>
        <v>0</v>
      </c>
      <c r="N257" s="208">
        <f t="shared" si="211"/>
        <v>0</v>
      </c>
      <c r="O257" s="389">
        <f t="shared" si="212"/>
        <v>0</v>
      </c>
      <c r="P257" s="209">
        <f t="shared" si="213"/>
        <v>0</v>
      </c>
      <c r="Q257" s="398">
        <f t="shared" si="214"/>
        <v>1</v>
      </c>
    </row>
    <row r="258" spans="1:17" x14ac:dyDescent="0.25">
      <c r="A258" s="207" t="s">
        <v>135</v>
      </c>
      <c r="B258" s="317">
        <f>'CAPS INF II VM-VG'!B21</f>
        <v>2</v>
      </c>
      <c r="C258" s="198">
        <f>'CAPS INF II VM-VG'!G21</f>
        <v>2</v>
      </c>
      <c r="D258" s="208">
        <f t="shared" si="206"/>
        <v>1</v>
      </c>
      <c r="E258" s="198">
        <f>'CAPS INF II VM-VG'!I21</f>
        <v>0</v>
      </c>
      <c r="F258" s="208">
        <f t="shared" si="207"/>
        <v>0</v>
      </c>
      <c r="G258" s="198">
        <f>'CAPS INF II VM-VG'!K21</f>
        <v>0</v>
      </c>
      <c r="H258" s="208">
        <f t="shared" si="208"/>
        <v>0</v>
      </c>
      <c r="I258" s="198">
        <f>'CAPS INF II VM-VG'!O21</f>
        <v>0</v>
      </c>
      <c r="J258" s="208">
        <f t="shared" si="209"/>
        <v>0</v>
      </c>
      <c r="K258" s="198">
        <f>'CAPS INF II VM-VG'!Q21</f>
        <v>0</v>
      </c>
      <c r="L258" s="208">
        <f t="shared" si="210"/>
        <v>0</v>
      </c>
      <c r="M258" s="198">
        <f>'CAPS INF II VM-VG'!S21</f>
        <v>0</v>
      </c>
      <c r="N258" s="208">
        <f t="shared" si="211"/>
        <v>0</v>
      </c>
      <c r="O258" s="389">
        <f t="shared" si="212"/>
        <v>0</v>
      </c>
      <c r="P258" s="209">
        <f t="shared" si="213"/>
        <v>0</v>
      </c>
      <c r="Q258" s="398">
        <f t="shared" si="214"/>
        <v>2</v>
      </c>
    </row>
    <row r="259" spans="1:17" ht="15.75" thickBot="1" x14ac:dyDescent="0.3">
      <c r="A259" s="210" t="s">
        <v>136</v>
      </c>
      <c r="B259" s="318">
        <f>'CAPS INF II VM-VG'!B22</f>
        <v>1</v>
      </c>
      <c r="C259" s="211">
        <f>'CAPS INF II VM-VG'!G22</f>
        <v>1</v>
      </c>
      <c r="D259" s="212">
        <f t="shared" si="206"/>
        <v>1</v>
      </c>
      <c r="E259" s="211">
        <f>'CAPS INF II VM-VG'!I22</f>
        <v>0</v>
      </c>
      <c r="F259" s="212">
        <f t="shared" si="207"/>
        <v>0</v>
      </c>
      <c r="G259" s="211">
        <f>'CAPS INF II VM-VG'!K22</f>
        <v>0</v>
      </c>
      <c r="H259" s="212">
        <f t="shared" si="208"/>
        <v>0</v>
      </c>
      <c r="I259" s="211">
        <f>'CAPS INF II VM-VG'!O22</f>
        <v>0</v>
      </c>
      <c r="J259" s="212">
        <f t="shared" si="209"/>
        <v>0</v>
      </c>
      <c r="K259" s="211">
        <f>'CAPS INF II VM-VG'!Q22</f>
        <v>0</v>
      </c>
      <c r="L259" s="212">
        <f t="shared" si="210"/>
        <v>0</v>
      </c>
      <c r="M259" s="211">
        <f>'CAPS INF II VM-VG'!S22</f>
        <v>0</v>
      </c>
      <c r="N259" s="212">
        <f t="shared" si="211"/>
        <v>0</v>
      </c>
      <c r="O259" s="392">
        <f t="shared" si="212"/>
        <v>0</v>
      </c>
      <c r="P259" s="213">
        <f t="shared" si="213"/>
        <v>0</v>
      </c>
      <c r="Q259" s="401">
        <f t="shared" si="214"/>
        <v>1</v>
      </c>
    </row>
    <row r="260" spans="1:17" ht="15.75" thickBot="1" x14ac:dyDescent="0.3">
      <c r="A260" s="164" t="s">
        <v>7</v>
      </c>
      <c r="B260" s="165">
        <f>SUM(B250:B259)</f>
        <v>23</v>
      </c>
      <c r="C260" s="166">
        <f>SUM(C250:C259)</f>
        <v>22.66</v>
      </c>
      <c r="D260" s="299">
        <f t="shared" si="206"/>
        <v>0.98521739130434782</v>
      </c>
      <c r="E260" s="166">
        <f>SUM(E250:E259)</f>
        <v>0</v>
      </c>
      <c r="F260" s="299">
        <f t="shared" si="207"/>
        <v>0</v>
      </c>
      <c r="G260" s="166">
        <f>SUM(G250:G259)</f>
        <v>0</v>
      </c>
      <c r="H260" s="299">
        <f t="shared" si="208"/>
        <v>0</v>
      </c>
      <c r="I260" s="166">
        <f>SUM(I250:I259)</f>
        <v>0</v>
      </c>
      <c r="J260" s="299">
        <f t="shared" si="209"/>
        <v>0</v>
      </c>
      <c r="K260" s="166">
        <f t="shared" ref="K260" si="215">SUM(K250:K259)</f>
        <v>0</v>
      </c>
      <c r="L260" s="299">
        <f t="shared" si="210"/>
        <v>0</v>
      </c>
      <c r="M260" s="166">
        <f t="shared" ref="M260" si="216">SUM(M250:M259)</f>
        <v>0</v>
      </c>
      <c r="N260" s="299">
        <f t="shared" si="211"/>
        <v>0</v>
      </c>
      <c r="O260" s="106">
        <f t="shared" si="212"/>
        <v>0</v>
      </c>
      <c r="P260" s="332">
        <f t="shared" si="213"/>
        <v>0</v>
      </c>
      <c r="Q260" s="166">
        <f t="shared" si="214"/>
        <v>22.66</v>
      </c>
    </row>
    <row r="262" spans="1:17" ht="15.75" x14ac:dyDescent="0.25">
      <c r="A262" s="1427" t="s">
        <v>312</v>
      </c>
      <c r="B262" s="1428"/>
      <c r="C262" s="1428"/>
      <c r="D262" s="1428"/>
      <c r="E262" s="1428"/>
      <c r="F262" s="1428"/>
      <c r="G262" s="1428"/>
      <c r="H262" s="1428"/>
      <c r="I262" s="1428"/>
      <c r="J262" s="1428"/>
      <c r="K262" s="1428"/>
      <c r="L262" s="1428"/>
      <c r="M262" s="1428"/>
      <c r="N262" s="1428"/>
      <c r="O262" s="1428"/>
      <c r="P262" s="1428"/>
      <c r="Q262" s="1428"/>
    </row>
    <row r="263" spans="1:17" ht="36.75" thickBot="1" x14ac:dyDescent="0.3">
      <c r="A263" s="144" t="s">
        <v>14</v>
      </c>
      <c r="B263" s="145" t="s">
        <v>173</v>
      </c>
      <c r="C263" s="346" t="s">
        <v>2</v>
      </c>
      <c r="D263" s="347" t="s">
        <v>1</v>
      </c>
      <c r="E263" s="346" t="s">
        <v>3</v>
      </c>
      <c r="F263" s="347" t="s">
        <v>1</v>
      </c>
      <c r="G263" s="346" t="s">
        <v>4</v>
      </c>
      <c r="H263" s="347" t="s">
        <v>1</v>
      </c>
      <c r="I263" s="346" t="s">
        <v>5</v>
      </c>
      <c r="J263" s="347" t="s">
        <v>1</v>
      </c>
      <c r="K263" s="348" t="s">
        <v>203</v>
      </c>
      <c r="L263" s="349" t="s">
        <v>1</v>
      </c>
      <c r="M263" s="348" t="s">
        <v>204</v>
      </c>
      <c r="N263" s="349" t="s">
        <v>1</v>
      </c>
      <c r="O263" s="380" t="s">
        <v>206</v>
      </c>
      <c r="P263" s="381" t="s">
        <v>205</v>
      </c>
      <c r="Q263" s="348" t="s">
        <v>6</v>
      </c>
    </row>
    <row r="264" spans="1:17" ht="15.75" thickTop="1" x14ac:dyDescent="0.25">
      <c r="A264" s="214" t="s">
        <v>116</v>
      </c>
      <c r="B264" s="316">
        <f>'HORA CERTA'!B36</f>
        <v>4</v>
      </c>
      <c r="C264" s="203">
        <f>'HORA CERTA'!G36</f>
        <v>4</v>
      </c>
      <c r="D264" s="204">
        <f t="shared" ref="D264:D276" si="217">C264/$B264</f>
        <v>1</v>
      </c>
      <c r="E264" s="203">
        <f>'HORA CERTA'!I36</f>
        <v>0</v>
      </c>
      <c r="F264" s="204">
        <f t="shared" ref="F264:F276" si="218">E264/$B264</f>
        <v>0</v>
      </c>
      <c r="G264" s="203">
        <f>'HORA CERTA'!K36</f>
        <v>0</v>
      </c>
      <c r="H264" s="204">
        <f t="shared" ref="H264:H276" si="219">G264/$B264</f>
        <v>0</v>
      </c>
      <c r="I264" s="203">
        <f>'HORA CERTA'!O36</f>
        <v>0</v>
      </c>
      <c r="J264" s="204">
        <f t="shared" ref="J264:J276" si="220">I264/$B264</f>
        <v>0</v>
      </c>
      <c r="K264" s="203">
        <f>'HORA CERTA'!Q36</f>
        <v>0</v>
      </c>
      <c r="L264" s="204">
        <f t="shared" ref="L264:L276" si="221">K264/$B264</f>
        <v>0</v>
      </c>
      <c r="M264" s="203">
        <f>'HORA CERTA'!S36</f>
        <v>0</v>
      </c>
      <c r="N264" s="204">
        <f t="shared" ref="N264:N276" si="222">M264/$B264</f>
        <v>0</v>
      </c>
      <c r="O264" s="391">
        <f t="shared" ref="O264:O276" si="223">SUM(I264,K264,M264)</f>
        <v>0</v>
      </c>
      <c r="P264" s="206">
        <f t="shared" ref="P264:P276" si="224">O264/($B264*3)</f>
        <v>0</v>
      </c>
      <c r="Q264" s="400">
        <f t="shared" ref="Q264:Q276" si="225">SUM(C264,E264,G264,I264,K264,M264)</f>
        <v>4</v>
      </c>
    </row>
    <row r="265" spans="1:17" x14ac:dyDescent="0.25">
      <c r="A265" s="215" t="s">
        <v>117</v>
      </c>
      <c r="B265" s="319">
        <f>'HORA CERTA'!B37</f>
        <v>6</v>
      </c>
      <c r="C265" s="216">
        <f>'HORA CERTA'!G37</f>
        <v>6</v>
      </c>
      <c r="D265" s="217">
        <f t="shared" si="217"/>
        <v>1</v>
      </c>
      <c r="E265" s="216">
        <f>'HORA CERTA'!I37</f>
        <v>0</v>
      </c>
      <c r="F265" s="217">
        <f t="shared" si="218"/>
        <v>0</v>
      </c>
      <c r="G265" s="216">
        <f>'HORA CERTA'!K37</f>
        <v>0</v>
      </c>
      <c r="H265" s="217">
        <f t="shared" si="219"/>
        <v>0</v>
      </c>
      <c r="I265" s="216">
        <f>'HORA CERTA'!O37</f>
        <v>0</v>
      </c>
      <c r="J265" s="217">
        <f t="shared" si="220"/>
        <v>0</v>
      </c>
      <c r="K265" s="216">
        <f>'HORA CERTA'!Q37</f>
        <v>0</v>
      </c>
      <c r="L265" s="217">
        <f t="shared" si="221"/>
        <v>0</v>
      </c>
      <c r="M265" s="216">
        <f>'HORA CERTA'!S37</f>
        <v>0</v>
      </c>
      <c r="N265" s="217">
        <f t="shared" si="222"/>
        <v>0</v>
      </c>
      <c r="O265" s="393">
        <f t="shared" si="223"/>
        <v>0</v>
      </c>
      <c r="P265" s="218">
        <f t="shared" si="224"/>
        <v>0</v>
      </c>
      <c r="Q265" s="402">
        <f t="shared" si="225"/>
        <v>6</v>
      </c>
    </row>
    <row r="266" spans="1:17" x14ac:dyDescent="0.25">
      <c r="A266" s="215" t="s">
        <v>118</v>
      </c>
      <c r="B266" s="319">
        <f>'HORA CERTA'!B38</f>
        <v>5</v>
      </c>
      <c r="C266" s="216">
        <f>'HORA CERTA'!G38</f>
        <v>4.5</v>
      </c>
      <c r="D266" s="217">
        <f t="shared" si="217"/>
        <v>0.9</v>
      </c>
      <c r="E266" s="216">
        <f>'HORA CERTA'!I38</f>
        <v>0</v>
      </c>
      <c r="F266" s="217">
        <f t="shared" si="218"/>
        <v>0</v>
      </c>
      <c r="G266" s="216">
        <f>'HORA CERTA'!K38</f>
        <v>0</v>
      </c>
      <c r="H266" s="217">
        <f t="shared" si="219"/>
        <v>0</v>
      </c>
      <c r="I266" s="216">
        <f>'HORA CERTA'!O38</f>
        <v>0</v>
      </c>
      <c r="J266" s="217">
        <f t="shared" si="220"/>
        <v>0</v>
      </c>
      <c r="K266" s="216">
        <f>'HORA CERTA'!Q38</f>
        <v>0</v>
      </c>
      <c r="L266" s="217">
        <f t="shared" si="221"/>
        <v>0</v>
      </c>
      <c r="M266" s="216">
        <f>'HORA CERTA'!S38</f>
        <v>0</v>
      </c>
      <c r="N266" s="217">
        <f t="shared" si="222"/>
        <v>0</v>
      </c>
      <c r="O266" s="393">
        <f t="shared" si="223"/>
        <v>0</v>
      </c>
      <c r="P266" s="218">
        <f t="shared" si="224"/>
        <v>0</v>
      </c>
      <c r="Q266" s="402">
        <f t="shared" si="225"/>
        <v>4.5</v>
      </c>
    </row>
    <row r="267" spans="1:17" x14ac:dyDescent="0.25">
      <c r="A267" s="215" t="s">
        <v>119</v>
      </c>
      <c r="B267" s="319">
        <f>'HORA CERTA'!B39</f>
        <v>6</v>
      </c>
      <c r="C267" s="216">
        <f>'HORA CERTA'!G39</f>
        <v>4</v>
      </c>
      <c r="D267" s="217">
        <f t="shared" si="217"/>
        <v>0.66666666666666663</v>
      </c>
      <c r="E267" s="216">
        <f>'HORA CERTA'!I39</f>
        <v>0</v>
      </c>
      <c r="F267" s="217">
        <f t="shared" si="218"/>
        <v>0</v>
      </c>
      <c r="G267" s="216">
        <f>'HORA CERTA'!K39</f>
        <v>0</v>
      </c>
      <c r="H267" s="217">
        <f t="shared" si="219"/>
        <v>0</v>
      </c>
      <c r="I267" s="216">
        <f>'HORA CERTA'!O39</f>
        <v>0</v>
      </c>
      <c r="J267" s="217">
        <f t="shared" si="220"/>
        <v>0</v>
      </c>
      <c r="K267" s="216">
        <f>'HORA CERTA'!Q39</f>
        <v>0</v>
      </c>
      <c r="L267" s="217">
        <f t="shared" si="221"/>
        <v>0</v>
      </c>
      <c r="M267" s="216">
        <f>'HORA CERTA'!S39</f>
        <v>0</v>
      </c>
      <c r="N267" s="217">
        <f t="shared" si="222"/>
        <v>0</v>
      </c>
      <c r="O267" s="393">
        <f t="shared" si="223"/>
        <v>0</v>
      </c>
      <c r="P267" s="218">
        <f t="shared" si="224"/>
        <v>0</v>
      </c>
      <c r="Q267" s="402">
        <f t="shared" si="225"/>
        <v>4</v>
      </c>
    </row>
    <row r="268" spans="1:17" x14ac:dyDescent="0.25">
      <c r="A268" s="215" t="s">
        <v>120</v>
      </c>
      <c r="B268" s="319">
        <f>'HORA CERTA'!B40</f>
        <v>6</v>
      </c>
      <c r="C268" s="216">
        <f>'HORA CERTA'!G40</f>
        <v>5</v>
      </c>
      <c r="D268" s="217">
        <f t="shared" si="217"/>
        <v>0.83333333333333337</v>
      </c>
      <c r="E268" s="216">
        <f>'HORA CERTA'!I40</f>
        <v>0</v>
      </c>
      <c r="F268" s="217">
        <f t="shared" si="218"/>
        <v>0</v>
      </c>
      <c r="G268" s="216">
        <f>'HORA CERTA'!K40</f>
        <v>0</v>
      </c>
      <c r="H268" s="217">
        <f t="shared" si="219"/>
        <v>0</v>
      </c>
      <c r="I268" s="216">
        <f>'HORA CERTA'!O40</f>
        <v>0</v>
      </c>
      <c r="J268" s="217">
        <f t="shared" si="220"/>
        <v>0</v>
      </c>
      <c r="K268" s="216">
        <f>'HORA CERTA'!Q40</f>
        <v>0</v>
      </c>
      <c r="L268" s="217">
        <f t="shared" si="221"/>
        <v>0</v>
      </c>
      <c r="M268" s="216">
        <f>'HORA CERTA'!S40</f>
        <v>0</v>
      </c>
      <c r="N268" s="217">
        <f t="shared" si="222"/>
        <v>0</v>
      </c>
      <c r="O268" s="393">
        <f t="shared" si="223"/>
        <v>0</v>
      </c>
      <c r="P268" s="218">
        <f t="shared" si="224"/>
        <v>0</v>
      </c>
      <c r="Q268" s="402">
        <f t="shared" si="225"/>
        <v>5</v>
      </c>
    </row>
    <row r="269" spans="1:17" x14ac:dyDescent="0.25">
      <c r="A269" s="215" t="s">
        <v>192</v>
      </c>
      <c r="B269" s="319">
        <f>'HORA CERTA'!B41</f>
        <v>4</v>
      </c>
      <c r="C269" s="216">
        <f>'HORA CERTA'!G41</f>
        <v>1</v>
      </c>
      <c r="D269" s="217">
        <f t="shared" si="217"/>
        <v>0.25</v>
      </c>
      <c r="E269" s="216">
        <f>'HORA CERTA'!I41</f>
        <v>0</v>
      </c>
      <c r="F269" s="217">
        <f t="shared" si="218"/>
        <v>0</v>
      </c>
      <c r="G269" s="216">
        <f>'HORA CERTA'!K41</f>
        <v>0</v>
      </c>
      <c r="H269" s="217">
        <f t="shared" si="219"/>
        <v>0</v>
      </c>
      <c r="I269" s="216">
        <f>'HORA CERTA'!O41</f>
        <v>0</v>
      </c>
      <c r="J269" s="217">
        <f t="shared" si="220"/>
        <v>0</v>
      </c>
      <c r="K269" s="216">
        <f>'HORA CERTA'!Q41</f>
        <v>0</v>
      </c>
      <c r="L269" s="217">
        <f t="shared" si="221"/>
        <v>0</v>
      </c>
      <c r="M269" s="216">
        <f>'HORA CERTA'!S41</f>
        <v>0</v>
      </c>
      <c r="N269" s="217">
        <f t="shared" si="222"/>
        <v>0</v>
      </c>
      <c r="O269" s="393">
        <f t="shared" si="223"/>
        <v>0</v>
      </c>
      <c r="P269" s="218">
        <f t="shared" si="224"/>
        <v>0</v>
      </c>
      <c r="Q269" s="402">
        <f t="shared" si="225"/>
        <v>1</v>
      </c>
    </row>
    <row r="270" spans="1:17" x14ac:dyDescent="0.25">
      <c r="A270" s="215" t="s">
        <v>121</v>
      </c>
      <c r="B270" s="319">
        <f>'HORA CERTA'!B42</f>
        <v>5</v>
      </c>
      <c r="C270" s="216">
        <f>'HORA CERTA'!G42</f>
        <v>4</v>
      </c>
      <c r="D270" s="217">
        <f t="shared" si="217"/>
        <v>0.8</v>
      </c>
      <c r="E270" s="216">
        <f>'HORA CERTA'!I42</f>
        <v>0</v>
      </c>
      <c r="F270" s="217">
        <f t="shared" si="218"/>
        <v>0</v>
      </c>
      <c r="G270" s="216">
        <f>'HORA CERTA'!K42</f>
        <v>0</v>
      </c>
      <c r="H270" s="217">
        <f t="shared" si="219"/>
        <v>0</v>
      </c>
      <c r="I270" s="216">
        <f>'HORA CERTA'!O42</f>
        <v>0</v>
      </c>
      <c r="J270" s="217">
        <f t="shared" si="220"/>
        <v>0</v>
      </c>
      <c r="K270" s="216">
        <f>'HORA CERTA'!Q42</f>
        <v>0</v>
      </c>
      <c r="L270" s="217">
        <f t="shared" si="221"/>
        <v>0</v>
      </c>
      <c r="M270" s="216">
        <f>'HORA CERTA'!S42</f>
        <v>0</v>
      </c>
      <c r="N270" s="217">
        <f t="shared" si="222"/>
        <v>0</v>
      </c>
      <c r="O270" s="393">
        <f t="shared" si="223"/>
        <v>0</v>
      </c>
      <c r="P270" s="218">
        <f t="shared" si="224"/>
        <v>0</v>
      </c>
      <c r="Q270" s="402">
        <f t="shared" si="225"/>
        <v>4</v>
      </c>
    </row>
    <row r="271" spans="1:17" x14ac:dyDescent="0.25">
      <c r="A271" s="215" t="s">
        <v>122</v>
      </c>
      <c r="B271" s="319">
        <f>'HORA CERTA'!B43</f>
        <v>3</v>
      </c>
      <c r="C271" s="219">
        <f>'HORA CERTA'!G43</f>
        <v>3</v>
      </c>
      <c r="D271" s="217">
        <f t="shared" si="217"/>
        <v>1</v>
      </c>
      <c r="E271" s="219">
        <f>'HORA CERTA'!I43</f>
        <v>0</v>
      </c>
      <c r="F271" s="217">
        <f t="shared" si="218"/>
        <v>0</v>
      </c>
      <c r="G271" s="219">
        <f>'HORA CERTA'!K43</f>
        <v>0</v>
      </c>
      <c r="H271" s="217">
        <f t="shared" si="219"/>
        <v>0</v>
      </c>
      <c r="I271" s="219">
        <f>'HORA CERTA'!O43</f>
        <v>0</v>
      </c>
      <c r="J271" s="217">
        <f t="shared" si="220"/>
        <v>0</v>
      </c>
      <c r="K271" s="219">
        <f>'HORA CERTA'!Q43</f>
        <v>0</v>
      </c>
      <c r="L271" s="217">
        <f t="shared" si="221"/>
        <v>0</v>
      </c>
      <c r="M271" s="219">
        <f>'HORA CERTA'!S43</f>
        <v>0</v>
      </c>
      <c r="N271" s="217">
        <f t="shared" si="222"/>
        <v>0</v>
      </c>
      <c r="O271" s="220">
        <f t="shared" si="223"/>
        <v>0</v>
      </c>
      <c r="P271" s="218">
        <f t="shared" si="224"/>
        <v>0</v>
      </c>
      <c r="Q271" s="219">
        <f t="shared" si="225"/>
        <v>3</v>
      </c>
    </row>
    <row r="272" spans="1:17" x14ac:dyDescent="0.25">
      <c r="A272" s="215" t="s">
        <v>123</v>
      </c>
      <c r="B272" s="319">
        <f>'HORA CERTA'!B44</f>
        <v>2</v>
      </c>
      <c r="C272" s="219">
        <f>'HORA CERTA'!G44</f>
        <v>1</v>
      </c>
      <c r="D272" s="217">
        <f t="shared" si="217"/>
        <v>0.5</v>
      </c>
      <c r="E272" s="219">
        <f>'HORA CERTA'!I44</f>
        <v>0</v>
      </c>
      <c r="F272" s="217">
        <f t="shared" si="218"/>
        <v>0</v>
      </c>
      <c r="G272" s="219">
        <f>'HORA CERTA'!K44</f>
        <v>0</v>
      </c>
      <c r="H272" s="217">
        <f t="shared" si="219"/>
        <v>0</v>
      </c>
      <c r="I272" s="219">
        <f>'HORA CERTA'!O44</f>
        <v>0</v>
      </c>
      <c r="J272" s="217">
        <f t="shared" si="220"/>
        <v>0</v>
      </c>
      <c r="K272" s="219">
        <f>'HORA CERTA'!Q44</f>
        <v>0</v>
      </c>
      <c r="L272" s="217">
        <f t="shared" si="221"/>
        <v>0</v>
      </c>
      <c r="M272" s="219">
        <f>'HORA CERTA'!S44</f>
        <v>0</v>
      </c>
      <c r="N272" s="217">
        <f t="shared" si="222"/>
        <v>0</v>
      </c>
      <c r="O272" s="220">
        <f t="shared" si="223"/>
        <v>0</v>
      </c>
      <c r="P272" s="218">
        <f t="shared" si="224"/>
        <v>0</v>
      </c>
      <c r="Q272" s="219">
        <f t="shared" si="225"/>
        <v>1</v>
      </c>
    </row>
    <row r="273" spans="1:17" x14ac:dyDescent="0.25">
      <c r="A273" s="313" t="s">
        <v>124</v>
      </c>
      <c r="B273" s="319">
        <f>'HORA CERTA'!B45</f>
        <v>1</v>
      </c>
      <c r="C273" s="219">
        <f>'HORA CERTA'!G45</f>
        <v>1</v>
      </c>
      <c r="D273" s="217">
        <f t="shared" si="217"/>
        <v>1</v>
      </c>
      <c r="E273" s="219">
        <f>'HORA CERTA'!I45</f>
        <v>0</v>
      </c>
      <c r="F273" s="217">
        <f t="shared" si="218"/>
        <v>0</v>
      </c>
      <c r="G273" s="219">
        <f>'HORA CERTA'!K45</f>
        <v>0</v>
      </c>
      <c r="H273" s="217">
        <f t="shared" si="219"/>
        <v>0</v>
      </c>
      <c r="I273" s="219">
        <f>'HORA CERTA'!O45</f>
        <v>0</v>
      </c>
      <c r="J273" s="217">
        <f t="shared" si="220"/>
        <v>0</v>
      </c>
      <c r="K273" s="219">
        <f>'HORA CERTA'!Q45</f>
        <v>0</v>
      </c>
      <c r="L273" s="217">
        <f t="shared" si="221"/>
        <v>0</v>
      </c>
      <c r="M273" s="219">
        <f>'HORA CERTA'!S45</f>
        <v>0</v>
      </c>
      <c r="N273" s="217">
        <f t="shared" si="222"/>
        <v>0</v>
      </c>
      <c r="O273" s="220">
        <f t="shared" si="223"/>
        <v>0</v>
      </c>
      <c r="P273" s="218">
        <f t="shared" si="224"/>
        <v>0</v>
      </c>
      <c r="Q273" s="219">
        <f t="shared" si="225"/>
        <v>1</v>
      </c>
    </row>
    <row r="274" spans="1:17" x14ac:dyDescent="0.25">
      <c r="A274" s="215" t="s">
        <v>125</v>
      </c>
      <c r="B274" s="319">
        <f>'HORA CERTA'!B46</f>
        <v>1</v>
      </c>
      <c r="C274" s="219">
        <f>'HORA CERTA'!G46</f>
        <v>1.75</v>
      </c>
      <c r="D274" s="217">
        <f t="shared" si="217"/>
        <v>1.75</v>
      </c>
      <c r="E274" s="219">
        <f>'HORA CERTA'!I46</f>
        <v>0</v>
      </c>
      <c r="F274" s="217">
        <f t="shared" si="218"/>
        <v>0</v>
      </c>
      <c r="G274" s="219">
        <f>'HORA CERTA'!K46</f>
        <v>0</v>
      </c>
      <c r="H274" s="217">
        <f t="shared" si="219"/>
        <v>0</v>
      </c>
      <c r="I274" s="219">
        <f>'HORA CERTA'!O46</f>
        <v>0</v>
      </c>
      <c r="J274" s="217">
        <f t="shared" si="220"/>
        <v>0</v>
      </c>
      <c r="K274" s="219">
        <f>'HORA CERTA'!Q46</f>
        <v>0</v>
      </c>
      <c r="L274" s="217">
        <f t="shared" si="221"/>
        <v>0</v>
      </c>
      <c r="M274" s="219">
        <f>'HORA CERTA'!S46</f>
        <v>0</v>
      </c>
      <c r="N274" s="217">
        <f t="shared" si="222"/>
        <v>0</v>
      </c>
      <c r="O274" s="220">
        <f t="shared" si="223"/>
        <v>0</v>
      </c>
      <c r="P274" s="218">
        <f t="shared" si="224"/>
        <v>0</v>
      </c>
      <c r="Q274" s="219">
        <f t="shared" si="225"/>
        <v>1.75</v>
      </c>
    </row>
    <row r="275" spans="1:17" ht="15.75" thickBot="1" x14ac:dyDescent="0.3">
      <c r="A275" s="221" t="s">
        <v>126</v>
      </c>
      <c r="B275" s="318">
        <f>'HORA CERTA'!B47</f>
        <v>4</v>
      </c>
      <c r="C275" s="222">
        <f>'HORA CERTA'!G47</f>
        <v>4</v>
      </c>
      <c r="D275" s="212">
        <f t="shared" si="217"/>
        <v>1</v>
      </c>
      <c r="E275" s="222">
        <f>'HORA CERTA'!I47</f>
        <v>0</v>
      </c>
      <c r="F275" s="212">
        <f t="shared" si="218"/>
        <v>0</v>
      </c>
      <c r="G275" s="222">
        <f>'HORA CERTA'!K47</f>
        <v>0</v>
      </c>
      <c r="H275" s="212">
        <f t="shared" si="219"/>
        <v>0</v>
      </c>
      <c r="I275" s="222">
        <f>'HORA CERTA'!O47</f>
        <v>0</v>
      </c>
      <c r="J275" s="212">
        <f t="shared" si="220"/>
        <v>0</v>
      </c>
      <c r="K275" s="222">
        <f>'HORA CERTA'!Q47</f>
        <v>0</v>
      </c>
      <c r="L275" s="212">
        <f t="shared" si="221"/>
        <v>0</v>
      </c>
      <c r="M275" s="222">
        <f>'HORA CERTA'!S47</f>
        <v>0</v>
      </c>
      <c r="N275" s="212">
        <f t="shared" si="222"/>
        <v>0</v>
      </c>
      <c r="O275" s="223">
        <f t="shared" si="223"/>
        <v>0</v>
      </c>
      <c r="P275" s="213">
        <f t="shared" si="224"/>
        <v>0</v>
      </c>
      <c r="Q275" s="222">
        <f t="shared" si="225"/>
        <v>4</v>
      </c>
    </row>
    <row r="276" spans="1:17" ht="15.75" thickBot="1" x14ac:dyDescent="0.3">
      <c r="A276" s="224" t="s">
        <v>7</v>
      </c>
      <c r="B276" s="225">
        <f>SUM(B264:B275)</f>
        <v>47</v>
      </c>
      <c r="C276" s="226">
        <f>SUM(C264:C275)</f>
        <v>39.25</v>
      </c>
      <c r="D276" s="227">
        <f t="shared" si="217"/>
        <v>0.83510638297872342</v>
      </c>
      <c r="E276" s="226">
        <f>SUM(E264:E275)</f>
        <v>0</v>
      </c>
      <c r="F276" s="227">
        <f t="shared" si="218"/>
        <v>0</v>
      </c>
      <c r="G276" s="226">
        <f>SUM(G264:G275)</f>
        <v>0</v>
      </c>
      <c r="H276" s="227">
        <f t="shared" si="219"/>
        <v>0</v>
      </c>
      <c r="I276" s="226">
        <f>SUM(I264:I275)</f>
        <v>0</v>
      </c>
      <c r="J276" s="227">
        <f t="shared" si="220"/>
        <v>0</v>
      </c>
      <c r="K276" s="226">
        <f t="shared" ref="K276" si="226">SUM(K264:K275)</f>
        <v>0</v>
      </c>
      <c r="L276" s="227">
        <f t="shared" si="221"/>
        <v>0</v>
      </c>
      <c r="M276" s="226">
        <f t="shared" ref="M276" si="227">SUM(M264:M275)</f>
        <v>0</v>
      </c>
      <c r="N276" s="227">
        <f t="shared" si="222"/>
        <v>0</v>
      </c>
      <c r="O276" s="228">
        <f t="shared" si="223"/>
        <v>0</v>
      </c>
      <c r="P276" s="229">
        <f t="shared" si="224"/>
        <v>0</v>
      </c>
      <c r="Q276" s="226">
        <f t="shared" si="225"/>
        <v>39.25</v>
      </c>
    </row>
    <row r="278" spans="1:17" ht="15.75" x14ac:dyDescent="0.25">
      <c r="A278" s="1427" t="s">
        <v>272</v>
      </c>
      <c r="B278" s="1428"/>
      <c r="C278" s="1428"/>
      <c r="D278" s="1428"/>
      <c r="E278" s="1428"/>
      <c r="F278" s="1428"/>
      <c r="G278" s="1428"/>
      <c r="H278" s="1428"/>
      <c r="I278" s="1428"/>
      <c r="J278" s="1428"/>
      <c r="K278" s="1428"/>
      <c r="L278" s="1428"/>
      <c r="M278" s="1428"/>
      <c r="N278" s="1428"/>
      <c r="O278" s="1428"/>
      <c r="P278" s="1428"/>
      <c r="Q278" s="1428"/>
    </row>
    <row r="279" spans="1:17" ht="36.75" thickBot="1" x14ac:dyDescent="0.3">
      <c r="A279" s="144" t="s">
        <v>14</v>
      </c>
      <c r="B279" s="145" t="s">
        <v>173</v>
      </c>
      <c r="C279" s="346" t="s">
        <v>2</v>
      </c>
      <c r="D279" s="347" t="s">
        <v>1</v>
      </c>
      <c r="E279" s="346" t="s">
        <v>3</v>
      </c>
      <c r="F279" s="347" t="s">
        <v>1</v>
      </c>
      <c r="G279" s="346" t="s">
        <v>4</v>
      </c>
      <c r="H279" s="347" t="s">
        <v>1</v>
      </c>
      <c r="I279" s="346" t="s">
        <v>5</v>
      </c>
      <c r="J279" s="347" t="s">
        <v>1</v>
      </c>
      <c r="K279" s="348" t="s">
        <v>203</v>
      </c>
      <c r="L279" s="349" t="s">
        <v>1</v>
      </c>
      <c r="M279" s="348" t="s">
        <v>204</v>
      </c>
      <c r="N279" s="349" t="s">
        <v>1</v>
      </c>
      <c r="O279" s="380" t="s">
        <v>206</v>
      </c>
      <c r="P279" s="381" t="s">
        <v>205</v>
      </c>
      <c r="Q279" s="348" t="s">
        <v>6</v>
      </c>
    </row>
    <row r="280" spans="1:17" ht="15.75" thickTop="1" x14ac:dyDescent="0.25">
      <c r="A280" s="151" t="s">
        <v>188</v>
      </c>
      <c r="B280" s="182">
        <f>'PSM V MARIA BAIXA'!B20</f>
        <v>40</v>
      </c>
      <c r="C280" s="152">
        <f>'PSM V MARIA BAIXA'!G20</f>
        <v>0</v>
      </c>
      <c r="D280" s="174">
        <f t="shared" ref="D280:D285" si="228">C280/$B280</f>
        <v>0</v>
      </c>
      <c r="E280" s="152">
        <f>'PSM V MARIA BAIXA'!I20</f>
        <v>0</v>
      </c>
      <c r="F280" s="174">
        <f>E280/$B280</f>
        <v>0</v>
      </c>
      <c r="G280" s="152">
        <f>'PSM V MARIA BAIXA'!K20</f>
        <v>0</v>
      </c>
      <c r="H280" s="174">
        <f t="shared" ref="H280:H285" si="229">G280/$B280</f>
        <v>0</v>
      </c>
      <c r="I280" s="152">
        <f>'PSM V MARIA BAIXA'!O20</f>
        <v>0</v>
      </c>
      <c r="J280" s="174">
        <f t="shared" ref="J280:J285" si="230">I280/$B280</f>
        <v>0</v>
      </c>
      <c r="K280" s="152">
        <f>'PSM V MARIA BAIXA'!Q20</f>
        <v>0</v>
      </c>
      <c r="L280" s="174">
        <f t="shared" ref="L280:L285" si="231">K280/$B280</f>
        <v>0</v>
      </c>
      <c r="M280" s="152">
        <f>'PSM V MARIA BAIXA'!S20</f>
        <v>0</v>
      </c>
      <c r="N280" s="174">
        <f t="shared" ref="N280:N285" si="232">M280/$B280</f>
        <v>0</v>
      </c>
      <c r="O280" s="366">
        <f t="shared" ref="O280:O285" si="233">SUM(I280,K280,M280)</f>
        <v>0</v>
      </c>
      <c r="P280" s="175">
        <f t="shared" ref="P280:P285" si="234">O280/($B280*3)</f>
        <v>0</v>
      </c>
      <c r="Q280" s="369">
        <f t="shared" ref="Q280:Q285" si="235">SUM(C280,E280,G280,I280,K280,M280)</f>
        <v>0</v>
      </c>
    </row>
    <row r="281" spans="1:17" x14ac:dyDescent="0.25">
      <c r="A281" s="151" t="s">
        <v>185</v>
      </c>
      <c r="B281" s="179">
        <f>'PSM V MARIA BAIXA'!B21</f>
        <v>1</v>
      </c>
      <c r="C281" s="155">
        <f>'PSM V MARIA BAIXA'!G21</f>
        <v>0</v>
      </c>
      <c r="D281" s="176">
        <f t="shared" si="228"/>
        <v>0</v>
      </c>
      <c r="E281" s="155">
        <f>'PSM V MARIA BAIXA'!I21</f>
        <v>0</v>
      </c>
      <c r="F281" s="176">
        <f>E281/$B281</f>
        <v>0</v>
      </c>
      <c r="G281" s="155">
        <f>'PSM V MARIA BAIXA'!K21</f>
        <v>0</v>
      </c>
      <c r="H281" s="176">
        <f t="shared" si="229"/>
        <v>0</v>
      </c>
      <c r="I281" s="155">
        <f>'PSM V MARIA BAIXA'!O21</f>
        <v>0</v>
      </c>
      <c r="J281" s="176">
        <f t="shared" si="230"/>
        <v>0</v>
      </c>
      <c r="K281" s="155">
        <f>'PSM V MARIA BAIXA'!Q21</f>
        <v>0</v>
      </c>
      <c r="L281" s="176">
        <f t="shared" si="231"/>
        <v>0</v>
      </c>
      <c r="M281" s="155">
        <f>'PSM V MARIA BAIXA'!S21</f>
        <v>0</v>
      </c>
      <c r="N281" s="176">
        <f t="shared" si="232"/>
        <v>0</v>
      </c>
      <c r="O281" s="382">
        <f t="shared" si="233"/>
        <v>0</v>
      </c>
      <c r="P281" s="177">
        <f t="shared" si="234"/>
        <v>0</v>
      </c>
      <c r="Q281" s="368">
        <f t="shared" si="235"/>
        <v>0</v>
      </c>
    </row>
    <row r="282" spans="1:17" x14ac:dyDescent="0.25">
      <c r="A282" s="230" t="s">
        <v>189</v>
      </c>
      <c r="B282" s="238">
        <f>'PSM V MARIA BAIXA'!B22</f>
        <v>14</v>
      </c>
      <c r="C282" s="155">
        <f>'PSM V MARIA BAIXA'!G22</f>
        <v>0</v>
      </c>
      <c r="D282" s="176">
        <f t="shared" si="228"/>
        <v>0</v>
      </c>
      <c r="E282" s="155">
        <f>'PSM V MARIA BAIXA'!I22</f>
        <v>0</v>
      </c>
      <c r="F282" s="176">
        <f>E282/$B282</f>
        <v>0</v>
      </c>
      <c r="G282" s="155">
        <f>'PSM V MARIA BAIXA'!K22</f>
        <v>0</v>
      </c>
      <c r="H282" s="176">
        <f t="shared" si="229"/>
        <v>0</v>
      </c>
      <c r="I282" s="155">
        <f>'PSM V MARIA BAIXA'!O22</f>
        <v>0</v>
      </c>
      <c r="J282" s="176">
        <f t="shared" si="230"/>
        <v>0</v>
      </c>
      <c r="K282" s="155">
        <f>'PSM V MARIA BAIXA'!Q22</f>
        <v>0</v>
      </c>
      <c r="L282" s="176">
        <f t="shared" si="231"/>
        <v>0</v>
      </c>
      <c r="M282" s="155">
        <f>'PSM V MARIA BAIXA'!S22</f>
        <v>0</v>
      </c>
      <c r="N282" s="176">
        <f t="shared" si="232"/>
        <v>0</v>
      </c>
      <c r="O282" s="382">
        <f t="shared" si="233"/>
        <v>0</v>
      </c>
      <c r="P282" s="177">
        <f t="shared" si="234"/>
        <v>0</v>
      </c>
      <c r="Q282" s="368">
        <f t="shared" si="235"/>
        <v>0</v>
      </c>
    </row>
    <row r="283" spans="1:17" x14ac:dyDescent="0.25">
      <c r="A283" s="154" t="s">
        <v>190</v>
      </c>
      <c r="B283" s="179">
        <f>'PSM V MARIA BAIXA'!B23</f>
        <v>28</v>
      </c>
      <c r="C283" s="155">
        <f>'PSM V MARIA BAIXA'!G23</f>
        <v>0</v>
      </c>
      <c r="D283" s="176">
        <f>C283/$B283</f>
        <v>0</v>
      </c>
      <c r="E283" s="155">
        <f>'PSM V MARIA BAIXA'!I23</f>
        <v>0</v>
      </c>
      <c r="F283" s="176">
        <f>E283/$B283</f>
        <v>0</v>
      </c>
      <c r="G283" s="155">
        <f>'PSM V MARIA BAIXA'!K23</f>
        <v>0</v>
      </c>
      <c r="H283" s="176">
        <f t="shared" si="229"/>
        <v>0</v>
      </c>
      <c r="I283" s="155">
        <f>'PSM V MARIA BAIXA'!O23</f>
        <v>0</v>
      </c>
      <c r="J283" s="176">
        <f t="shared" si="230"/>
        <v>0</v>
      </c>
      <c r="K283" s="155">
        <f>'PSM V MARIA BAIXA'!Q23</f>
        <v>0</v>
      </c>
      <c r="L283" s="176">
        <f t="shared" si="231"/>
        <v>0</v>
      </c>
      <c r="M283" s="155">
        <f>'PSM V MARIA BAIXA'!S23</f>
        <v>0</v>
      </c>
      <c r="N283" s="176">
        <f t="shared" si="232"/>
        <v>0</v>
      </c>
      <c r="O283" s="382">
        <f t="shared" si="233"/>
        <v>0</v>
      </c>
      <c r="P283" s="177">
        <f t="shared" si="234"/>
        <v>0</v>
      </c>
      <c r="Q283" s="368">
        <f t="shared" si="235"/>
        <v>0</v>
      </c>
    </row>
    <row r="284" spans="1:17" ht="15.75" thickBot="1" x14ac:dyDescent="0.3">
      <c r="A284" s="160" t="s">
        <v>191</v>
      </c>
      <c r="B284" s="185">
        <f>'PSM V MARIA BAIXA'!B24</f>
        <v>1</v>
      </c>
      <c r="C284" s="161">
        <f>'PSM V MARIA BAIXA'!G24</f>
        <v>0</v>
      </c>
      <c r="D284" s="186">
        <f>C284/$B284</f>
        <v>0</v>
      </c>
      <c r="E284" s="161">
        <f>'PSM V MARIA BAIXA'!I24</f>
        <v>0</v>
      </c>
      <c r="F284" s="186">
        <f>E284/$B284</f>
        <v>0</v>
      </c>
      <c r="G284" s="161">
        <f>'PSM V MARIA BAIXA'!K24</f>
        <v>0</v>
      </c>
      <c r="H284" s="186">
        <f t="shared" si="229"/>
        <v>0</v>
      </c>
      <c r="I284" s="161">
        <f>'PSM V MARIA BAIXA'!O24</f>
        <v>0</v>
      </c>
      <c r="J284" s="186">
        <f t="shared" si="230"/>
        <v>0</v>
      </c>
      <c r="K284" s="161">
        <f>'PSM V MARIA BAIXA'!Q24</f>
        <v>0</v>
      </c>
      <c r="L284" s="186">
        <f t="shared" si="231"/>
        <v>0</v>
      </c>
      <c r="M284" s="161">
        <f>'PSM V MARIA BAIXA'!S24</f>
        <v>0</v>
      </c>
      <c r="N284" s="186">
        <f t="shared" si="232"/>
        <v>0</v>
      </c>
      <c r="O284" s="383">
        <f t="shared" si="233"/>
        <v>0</v>
      </c>
      <c r="P284" s="187">
        <f t="shared" si="234"/>
        <v>0</v>
      </c>
      <c r="Q284" s="370">
        <f t="shared" si="235"/>
        <v>0</v>
      </c>
    </row>
    <row r="285" spans="1:17" ht="15.75" thickBot="1" x14ac:dyDescent="0.3">
      <c r="A285" s="164" t="s">
        <v>7</v>
      </c>
      <c r="B285" s="165">
        <f>SUM(B280:B284)</f>
        <v>84</v>
      </c>
      <c r="C285" s="166">
        <f>SUM(C280:C284)</f>
        <v>0</v>
      </c>
      <c r="D285" s="299">
        <f t="shared" si="228"/>
        <v>0</v>
      </c>
      <c r="E285" s="166">
        <f>SUM(E280:E284)</f>
        <v>0</v>
      </c>
      <c r="F285" s="299">
        <f t="shared" ref="F285" si="236">E285/$B285</f>
        <v>0</v>
      </c>
      <c r="G285" s="166">
        <f>SUM(G280:G284)</f>
        <v>0</v>
      </c>
      <c r="H285" s="299">
        <f t="shared" si="229"/>
        <v>0</v>
      </c>
      <c r="I285" s="166">
        <f>SUM(I280:I284)</f>
        <v>0</v>
      </c>
      <c r="J285" s="299">
        <f t="shared" si="230"/>
        <v>0</v>
      </c>
      <c r="K285" s="166">
        <f t="shared" ref="K285" si="237">SUM(K280:K284)</f>
        <v>0</v>
      </c>
      <c r="L285" s="299">
        <f t="shared" si="231"/>
        <v>0</v>
      </c>
      <c r="M285" s="166">
        <f t="shared" ref="M285" si="238">SUM(M280:M284)</f>
        <v>0</v>
      </c>
      <c r="N285" s="299">
        <f t="shared" si="232"/>
        <v>0</v>
      </c>
      <c r="O285" s="106">
        <f t="shared" si="233"/>
        <v>0</v>
      </c>
      <c r="P285" s="332">
        <f t="shared" si="234"/>
        <v>0</v>
      </c>
      <c r="Q285" s="166">
        <f t="shared" si="235"/>
        <v>0</v>
      </c>
    </row>
    <row r="287" spans="1:17" ht="15.75" x14ac:dyDescent="0.25">
      <c r="A287" s="1427" t="s">
        <v>314</v>
      </c>
      <c r="B287" s="1428"/>
      <c r="C287" s="1428"/>
      <c r="D287" s="1428"/>
      <c r="E287" s="1428"/>
      <c r="F287" s="1428"/>
      <c r="G287" s="1428"/>
      <c r="H287" s="1428"/>
      <c r="I287" s="1428"/>
      <c r="J287" s="1428"/>
      <c r="K287" s="1428"/>
      <c r="L287" s="1428"/>
      <c r="M287" s="1428"/>
      <c r="N287" s="1428"/>
      <c r="O287" s="1428"/>
      <c r="P287" s="1428"/>
      <c r="Q287" s="1428"/>
    </row>
    <row r="288" spans="1:17" ht="36.75" thickBot="1" x14ac:dyDescent="0.3">
      <c r="A288" s="144" t="s">
        <v>14</v>
      </c>
      <c r="B288" s="231" t="s">
        <v>15</v>
      </c>
      <c r="C288" s="346" t="s">
        <v>2</v>
      </c>
      <c r="D288" s="347" t="s">
        <v>1</v>
      </c>
      <c r="E288" s="346" t="s">
        <v>3</v>
      </c>
      <c r="F288" s="347" t="s">
        <v>1</v>
      </c>
      <c r="G288" s="346" t="s">
        <v>4</v>
      </c>
      <c r="H288" s="347" t="s">
        <v>1</v>
      </c>
      <c r="I288" s="346" t="s">
        <v>5</v>
      </c>
      <c r="J288" s="347" t="s">
        <v>1</v>
      </c>
      <c r="K288" s="348" t="s">
        <v>203</v>
      </c>
      <c r="L288" s="349" t="s">
        <v>1</v>
      </c>
      <c r="M288" s="348" t="s">
        <v>204</v>
      </c>
      <c r="N288" s="349" t="s">
        <v>1</v>
      </c>
      <c r="O288" s="380" t="s">
        <v>206</v>
      </c>
      <c r="P288" s="381" t="s">
        <v>205</v>
      </c>
      <c r="Q288" s="348" t="s">
        <v>6</v>
      </c>
    </row>
    <row r="289" spans="1:17" ht="15.75" thickTop="1" x14ac:dyDescent="0.25">
      <c r="A289" s="151" t="s">
        <v>195</v>
      </c>
      <c r="B289" s="182">
        <f>'AMA JD BRASIL'!B15</f>
        <v>20</v>
      </c>
      <c r="C289" s="152">
        <f>'AMA JD BRASIL'!C15</f>
        <v>17</v>
      </c>
      <c r="D289" s="174">
        <f t="shared" ref="D289:D291" si="239">C289/$B289</f>
        <v>0.85</v>
      </c>
      <c r="E289" s="152">
        <f>'AMA JD BRASIL'!E15</f>
        <v>0</v>
      </c>
      <c r="F289" s="174">
        <f t="shared" ref="F289:F291" si="240">E289/$B289</f>
        <v>0</v>
      </c>
      <c r="G289" s="152">
        <f>'AMA JD BRASIL'!G15</f>
        <v>0</v>
      </c>
      <c r="H289" s="174">
        <f t="shared" ref="H289:H291" si="241">G289/$B289</f>
        <v>0</v>
      </c>
      <c r="I289" s="152">
        <f>'AMA JD BRASIL'!K15</f>
        <v>0</v>
      </c>
      <c r="J289" s="174">
        <f t="shared" ref="J289:J291" si="242">I289/$B289</f>
        <v>0</v>
      </c>
      <c r="K289" s="152">
        <f>'AMA JD BRASIL'!M15</f>
        <v>0</v>
      </c>
      <c r="L289" s="174">
        <f t="shared" ref="L289:L291" si="243">K289/$B289</f>
        <v>0</v>
      </c>
      <c r="M289" s="152">
        <f>'AMA JD BRASIL'!O15</f>
        <v>0</v>
      </c>
      <c r="N289" s="174">
        <f t="shared" ref="N289:N291" si="244">M289/$B289</f>
        <v>0</v>
      </c>
      <c r="O289" s="366">
        <f>SUM(I289,K289,M289)</f>
        <v>0</v>
      </c>
      <c r="P289" s="175">
        <f>O289/($B289*3)</f>
        <v>0</v>
      </c>
      <c r="Q289" s="369">
        <f>SUM(C289,E289,G289,I289,K289,M289)</f>
        <v>17</v>
      </c>
    </row>
    <row r="290" spans="1:17" ht="15.75" thickBot="1" x14ac:dyDescent="0.3">
      <c r="A290" s="160" t="s">
        <v>190</v>
      </c>
      <c r="B290" s="185">
        <f>'AMA JD BRASIL'!B16</f>
        <v>12</v>
      </c>
      <c r="C290" s="161">
        <f>'AMA JD BRASIL'!C16</f>
        <v>4</v>
      </c>
      <c r="D290" s="186">
        <f t="shared" si="239"/>
        <v>0.33333333333333331</v>
      </c>
      <c r="E290" s="161">
        <f>'AMA JD BRASIL'!E16</f>
        <v>0</v>
      </c>
      <c r="F290" s="186">
        <f t="shared" si="240"/>
        <v>0</v>
      </c>
      <c r="G290" s="161">
        <f>'AMA JD BRASIL'!G16</f>
        <v>0</v>
      </c>
      <c r="H290" s="186">
        <f t="shared" si="241"/>
        <v>0</v>
      </c>
      <c r="I290" s="161">
        <f>'AMA JD BRASIL'!K16</f>
        <v>0</v>
      </c>
      <c r="J290" s="186">
        <f t="shared" si="242"/>
        <v>0</v>
      </c>
      <c r="K290" s="161">
        <f>'AMA JD BRASIL'!M16</f>
        <v>0</v>
      </c>
      <c r="L290" s="186">
        <f t="shared" si="243"/>
        <v>0</v>
      </c>
      <c r="M290" s="161">
        <f>'AMA JD BRASIL'!O16</f>
        <v>0</v>
      </c>
      <c r="N290" s="186">
        <f t="shared" si="244"/>
        <v>0</v>
      </c>
      <c r="O290" s="383">
        <f>SUM(I290,K290,M290)</f>
        <v>0</v>
      </c>
      <c r="P290" s="187">
        <f>O290/($B290*3)</f>
        <v>0</v>
      </c>
      <c r="Q290" s="370">
        <f>SUM(C290,E290,G290,I290,K290,M290)</f>
        <v>4</v>
      </c>
    </row>
    <row r="291" spans="1:17" ht="15.75" thickBot="1" x14ac:dyDescent="0.3">
      <c r="A291" s="164" t="s">
        <v>7</v>
      </c>
      <c r="B291" s="165">
        <f>SUM(B289:B290)</f>
        <v>32</v>
      </c>
      <c r="C291" s="166">
        <f>SUM(C289:C290)</f>
        <v>21</v>
      </c>
      <c r="D291" s="299">
        <f t="shared" si="239"/>
        <v>0.65625</v>
      </c>
      <c r="E291" s="166">
        <f>SUM(E289:E290)</f>
        <v>0</v>
      </c>
      <c r="F291" s="299">
        <f t="shared" si="240"/>
        <v>0</v>
      </c>
      <c r="G291" s="166">
        <f>SUM(G289:G290)</f>
        <v>0</v>
      </c>
      <c r="H291" s="299">
        <f t="shared" si="241"/>
        <v>0</v>
      </c>
      <c r="I291" s="166">
        <f>SUM(I289:I290)</f>
        <v>0</v>
      </c>
      <c r="J291" s="299">
        <f t="shared" si="242"/>
        <v>0</v>
      </c>
      <c r="K291" s="166">
        <f t="shared" ref="K291" si="245">SUM(K289:K290)</f>
        <v>0</v>
      </c>
      <c r="L291" s="299">
        <f t="shared" si="243"/>
        <v>0</v>
      </c>
      <c r="M291" s="166">
        <f t="shared" ref="M291" si="246">SUM(M289:M290)</f>
        <v>0</v>
      </c>
      <c r="N291" s="299">
        <f t="shared" si="244"/>
        <v>0</v>
      </c>
      <c r="O291" s="106">
        <f>SUM(I291,K291,M291)</f>
        <v>0</v>
      </c>
      <c r="P291" s="332">
        <f>O291/($B291*3)</f>
        <v>0</v>
      </c>
      <c r="Q291" s="166">
        <f>SUM(C291,E291,G291,I291,K291,M291)</f>
        <v>21</v>
      </c>
    </row>
    <row r="293" spans="1:17" ht="15.75" x14ac:dyDescent="0.25">
      <c r="A293" s="1427" t="s">
        <v>315</v>
      </c>
      <c r="B293" s="1428"/>
      <c r="C293" s="1428"/>
      <c r="D293" s="1428"/>
      <c r="E293" s="1428"/>
      <c r="F293" s="1428"/>
      <c r="G293" s="1428"/>
      <c r="H293" s="1428"/>
      <c r="I293" s="1428"/>
      <c r="J293" s="1428"/>
      <c r="K293" s="1428"/>
      <c r="L293" s="1428"/>
      <c r="M293" s="1428"/>
      <c r="N293" s="1428"/>
      <c r="O293" s="1428"/>
      <c r="P293" s="1428"/>
      <c r="Q293" s="1428"/>
    </row>
    <row r="294" spans="1:17" ht="36.75" thickBot="1" x14ac:dyDescent="0.3">
      <c r="A294" s="144" t="s">
        <v>14</v>
      </c>
      <c r="B294" s="231" t="s">
        <v>15</v>
      </c>
      <c r="C294" s="346" t="s">
        <v>2</v>
      </c>
      <c r="D294" s="347" t="s">
        <v>1</v>
      </c>
      <c r="E294" s="346" t="s">
        <v>3</v>
      </c>
      <c r="F294" s="347" t="s">
        <v>1</v>
      </c>
      <c r="G294" s="346" t="s">
        <v>4</v>
      </c>
      <c r="H294" s="347" t="s">
        <v>1</v>
      </c>
      <c r="I294" s="346" t="s">
        <v>5</v>
      </c>
      <c r="J294" s="347" t="s">
        <v>1</v>
      </c>
      <c r="K294" s="348" t="s">
        <v>203</v>
      </c>
      <c r="L294" s="349" t="s">
        <v>1</v>
      </c>
      <c r="M294" s="348" t="s">
        <v>204</v>
      </c>
      <c r="N294" s="349" t="s">
        <v>1</v>
      </c>
      <c r="O294" s="380" t="s">
        <v>206</v>
      </c>
      <c r="P294" s="381" t="s">
        <v>205</v>
      </c>
      <c r="Q294" s="348" t="s">
        <v>6</v>
      </c>
    </row>
    <row r="295" spans="1:17" ht="15.75" thickTop="1" x14ac:dyDescent="0.25">
      <c r="A295" s="151" t="s">
        <v>195</v>
      </c>
      <c r="B295" s="182">
        <f>'AMA VL QUILHERME'!B7</f>
        <v>18</v>
      </c>
      <c r="C295" s="152">
        <f>'AMA VL QUILHERME'!C7</f>
        <v>13</v>
      </c>
      <c r="D295" s="174">
        <f t="shared" ref="D295:D297" si="247">C295/$B295</f>
        <v>0.72222222222222221</v>
      </c>
      <c r="E295" s="152">
        <f>'AMA VL QUILHERME'!E7</f>
        <v>0</v>
      </c>
      <c r="F295" s="174">
        <f t="shared" ref="F295:F297" si="248">E295/$B295</f>
        <v>0</v>
      </c>
      <c r="G295" s="152">
        <f>'AMA VL QUILHERME'!G7</f>
        <v>0</v>
      </c>
      <c r="H295" s="174">
        <f t="shared" ref="H295:H297" si="249">G295/$B295</f>
        <v>0</v>
      </c>
      <c r="I295" s="152">
        <f>'AMA VL QUILHERME'!K7</f>
        <v>0</v>
      </c>
      <c r="J295" s="174">
        <f t="shared" ref="J295:J297" si="250">I295/$B295</f>
        <v>0</v>
      </c>
      <c r="K295" s="152">
        <f>'AMA VL QUILHERME'!M7</f>
        <v>0</v>
      </c>
      <c r="L295" s="174">
        <f t="shared" ref="L295:L297" si="251">K295/$B295</f>
        <v>0</v>
      </c>
      <c r="M295" s="152">
        <f>'AMA VL QUILHERME'!O7</f>
        <v>0</v>
      </c>
      <c r="N295" s="174">
        <f t="shared" ref="N295:N297" si="252">M295/$B295</f>
        <v>0</v>
      </c>
      <c r="O295" s="366">
        <f>SUM(I295,K295,M295)</f>
        <v>0</v>
      </c>
      <c r="P295" s="175">
        <f>O295/($B295*3)</f>
        <v>0</v>
      </c>
      <c r="Q295" s="369">
        <f>SUM(C295,E295,G295,I295,K295,M295)</f>
        <v>13</v>
      </c>
    </row>
    <row r="296" spans="1:17" ht="15.75" thickBot="1" x14ac:dyDescent="0.3">
      <c r="A296" s="160" t="s">
        <v>190</v>
      </c>
      <c r="B296" s="185">
        <f>'AMA VL QUILHERME'!B8</f>
        <v>12</v>
      </c>
      <c r="C296" s="161">
        <f>'AMA VL QUILHERME'!C8</f>
        <v>6</v>
      </c>
      <c r="D296" s="186">
        <f t="shared" si="247"/>
        <v>0.5</v>
      </c>
      <c r="E296" s="161">
        <f>'AMA VL QUILHERME'!E8</f>
        <v>0</v>
      </c>
      <c r="F296" s="186">
        <f t="shared" si="248"/>
        <v>0</v>
      </c>
      <c r="G296" s="161">
        <f>'AMA VL QUILHERME'!G8</f>
        <v>0</v>
      </c>
      <c r="H296" s="186">
        <f t="shared" si="249"/>
        <v>0</v>
      </c>
      <c r="I296" s="161">
        <f>'AMA VL QUILHERME'!K8</f>
        <v>0</v>
      </c>
      <c r="J296" s="186">
        <f t="shared" si="250"/>
        <v>0</v>
      </c>
      <c r="K296" s="161">
        <f>'AMA VL QUILHERME'!M8</f>
        <v>0</v>
      </c>
      <c r="L296" s="186">
        <f t="shared" si="251"/>
        <v>0</v>
      </c>
      <c r="M296" s="161">
        <f>'AMA VL QUILHERME'!O8</f>
        <v>0</v>
      </c>
      <c r="N296" s="186">
        <f t="shared" si="252"/>
        <v>0</v>
      </c>
      <c r="O296" s="383">
        <f>SUM(I296,K296,M296)</f>
        <v>0</v>
      </c>
      <c r="P296" s="187">
        <f>O296/($B296*3)</f>
        <v>0</v>
      </c>
      <c r="Q296" s="370">
        <f>SUM(C296,E296,G296,I296,K296,M296)</f>
        <v>6</v>
      </c>
    </row>
    <row r="297" spans="1:17" ht="15.75" thickBot="1" x14ac:dyDescent="0.3">
      <c r="A297" s="164" t="s">
        <v>7</v>
      </c>
      <c r="B297" s="165">
        <f>SUM(B295:B296)</f>
        <v>30</v>
      </c>
      <c r="C297" s="166">
        <f>SUM(C295:C296)</f>
        <v>19</v>
      </c>
      <c r="D297" s="299">
        <f t="shared" si="247"/>
        <v>0.6333333333333333</v>
      </c>
      <c r="E297" s="166">
        <f>SUM(E295:E296)</f>
        <v>0</v>
      </c>
      <c r="F297" s="299">
        <f t="shared" si="248"/>
        <v>0</v>
      </c>
      <c r="G297" s="166">
        <f>SUM(G295:G296)</f>
        <v>0</v>
      </c>
      <c r="H297" s="299">
        <f t="shared" si="249"/>
        <v>0</v>
      </c>
      <c r="I297" s="166">
        <f>SUM(I295:I296)</f>
        <v>0</v>
      </c>
      <c r="J297" s="299">
        <f t="shared" si="250"/>
        <v>0</v>
      </c>
      <c r="K297" s="166">
        <f t="shared" ref="K297" si="253">SUM(K295:K296)</f>
        <v>0</v>
      </c>
      <c r="L297" s="299">
        <f t="shared" si="251"/>
        <v>0</v>
      </c>
      <c r="M297" s="166">
        <f t="shared" ref="M297" si="254">SUM(M295:M296)</f>
        <v>0</v>
      </c>
      <c r="N297" s="299">
        <f t="shared" si="252"/>
        <v>0</v>
      </c>
      <c r="O297" s="106">
        <f>SUM(I297,K297,M297)</f>
        <v>0</v>
      </c>
      <c r="P297" s="332">
        <f>O297/($B297*3)</f>
        <v>0</v>
      </c>
      <c r="Q297" s="166">
        <f>SUM(C297,E297,G297,I297,K297,M297)</f>
        <v>19</v>
      </c>
    </row>
    <row r="299" spans="1:17" ht="15.75" x14ac:dyDescent="0.25">
      <c r="A299" s="1427" t="s">
        <v>316</v>
      </c>
      <c r="B299" s="1428"/>
      <c r="C299" s="1428"/>
      <c r="D299" s="1428"/>
      <c r="E299" s="1428"/>
      <c r="F299" s="1428"/>
      <c r="G299" s="1428"/>
      <c r="H299" s="1428"/>
      <c r="I299" s="1428"/>
      <c r="J299" s="1428"/>
      <c r="K299" s="1428"/>
      <c r="L299" s="1428"/>
      <c r="M299" s="1428"/>
      <c r="N299" s="1428"/>
      <c r="O299" s="1428"/>
      <c r="P299" s="1428"/>
      <c r="Q299" s="1428"/>
    </row>
    <row r="300" spans="1:17" ht="36.75" thickBot="1" x14ac:dyDescent="0.3">
      <c r="A300" s="144" t="s">
        <v>14</v>
      </c>
      <c r="B300" s="231" t="s">
        <v>15</v>
      </c>
      <c r="C300" s="346" t="s">
        <v>2</v>
      </c>
      <c r="D300" s="347" t="s">
        <v>1</v>
      </c>
      <c r="E300" s="346" t="s">
        <v>3</v>
      </c>
      <c r="F300" s="347" t="s">
        <v>1</v>
      </c>
      <c r="G300" s="346" t="s">
        <v>4</v>
      </c>
      <c r="H300" s="347" t="s">
        <v>1</v>
      </c>
      <c r="I300" s="346" t="s">
        <v>5</v>
      </c>
      <c r="J300" s="347" t="s">
        <v>1</v>
      </c>
      <c r="K300" s="348" t="s">
        <v>203</v>
      </c>
      <c r="L300" s="349" t="s">
        <v>1</v>
      </c>
      <c r="M300" s="348" t="s">
        <v>204</v>
      </c>
      <c r="N300" s="349" t="s">
        <v>1</v>
      </c>
      <c r="O300" s="380" t="s">
        <v>206</v>
      </c>
      <c r="P300" s="381" t="s">
        <v>205</v>
      </c>
      <c r="Q300" s="348" t="s">
        <v>6</v>
      </c>
    </row>
    <row r="301" spans="1:17" ht="15.75" thickTop="1" x14ac:dyDescent="0.25">
      <c r="A301" s="151" t="s">
        <v>195</v>
      </c>
      <c r="B301" s="182">
        <f>'AMA VL MEDEIROS'!B7</f>
        <v>18</v>
      </c>
      <c r="C301" s="152">
        <f>'AMA VL MEDEIROS'!C7</f>
        <v>16</v>
      </c>
      <c r="D301" s="174">
        <f t="shared" ref="D301:D303" si="255">C301/$B301</f>
        <v>0.88888888888888884</v>
      </c>
      <c r="E301" s="152">
        <f>'AMA VL MEDEIROS'!E7</f>
        <v>0</v>
      </c>
      <c r="F301" s="174">
        <f t="shared" ref="F301:F303" si="256">E301/$B301</f>
        <v>0</v>
      </c>
      <c r="G301" s="152">
        <f>'AMA VL MEDEIROS'!G7</f>
        <v>0</v>
      </c>
      <c r="H301" s="174">
        <f t="shared" ref="H301:H303" si="257">G301/$B301</f>
        <v>0</v>
      </c>
      <c r="I301" s="152">
        <f>'AMA VL MEDEIROS'!K7</f>
        <v>0</v>
      </c>
      <c r="J301" s="174">
        <f t="shared" ref="J301:J303" si="258">I301/$B301</f>
        <v>0</v>
      </c>
      <c r="K301" s="152">
        <f>'AMA VL MEDEIROS'!M7</f>
        <v>0</v>
      </c>
      <c r="L301" s="174">
        <f t="shared" ref="L301:L303" si="259">K301/$B301</f>
        <v>0</v>
      </c>
      <c r="M301" s="152">
        <f>'AMA VL MEDEIROS'!O7</f>
        <v>0</v>
      </c>
      <c r="N301" s="174">
        <f t="shared" ref="N301:N303" si="260">M301/$B301</f>
        <v>0</v>
      </c>
      <c r="O301" s="366">
        <f>SUM(I301,K301,M301)</f>
        <v>0</v>
      </c>
      <c r="P301" s="175">
        <f>O301/($B301*3)</f>
        <v>0</v>
      </c>
      <c r="Q301" s="369">
        <f>SUM(C301,E301,G301,I301,K301,M301)</f>
        <v>16</v>
      </c>
    </row>
    <row r="302" spans="1:17" ht="15.75" thickBot="1" x14ac:dyDescent="0.3">
      <c r="A302" s="160" t="s">
        <v>190</v>
      </c>
      <c r="B302" s="185">
        <f>'AMA VL MEDEIROS'!B8</f>
        <v>12</v>
      </c>
      <c r="C302" s="161">
        <f>'AMA VL MEDEIROS'!C8</f>
        <v>9</v>
      </c>
      <c r="D302" s="186">
        <f t="shared" si="255"/>
        <v>0.75</v>
      </c>
      <c r="E302" s="161">
        <f>'AMA VL MEDEIROS'!E8</f>
        <v>0</v>
      </c>
      <c r="F302" s="186">
        <f t="shared" si="256"/>
        <v>0</v>
      </c>
      <c r="G302" s="161">
        <f>'AMA VL MEDEIROS'!G8</f>
        <v>0</v>
      </c>
      <c r="H302" s="186">
        <f t="shared" si="257"/>
        <v>0</v>
      </c>
      <c r="I302" s="161">
        <f>'AMA VL MEDEIROS'!K8</f>
        <v>0</v>
      </c>
      <c r="J302" s="186">
        <f t="shared" si="258"/>
        <v>0</v>
      </c>
      <c r="K302" s="161">
        <f>'AMA VL MEDEIROS'!M8</f>
        <v>0</v>
      </c>
      <c r="L302" s="186">
        <f t="shared" si="259"/>
        <v>0</v>
      </c>
      <c r="M302" s="161">
        <f>'AMA VL MEDEIROS'!O8</f>
        <v>0</v>
      </c>
      <c r="N302" s="186">
        <f t="shared" si="260"/>
        <v>0</v>
      </c>
      <c r="O302" s="383">
        <f>SUM(I302,K302,M302)</f>
        <v>0</v>
      </c>
      <c r="P302" s="187">
        <f>O302/($B302*3)</f>
        <v>0</v>
      </c>
      <c r="Q302" s="370">
        <f>SUM(C302,E302,G302,I302,K302,M302)</f>
        <v>9</v>
      </c>
    </row>
    <row r="303" spans="1:17" ht="15.75" thickBot="1" x14ac:dyDescent="0.3">
      <c r="A303" s="164" t="s">
        <v>7</v>
      </c>
      <c r="B303" s="165">
        <f>SUM(B301:B302)</f>
        <v>30</v>
      </c>
      <c r="C303" s="166">
        <f>SUM(C301:C302)</f>
        <v>25</v>
      </c>
      <c r="D303" s="299">
        <f t="shared" si="255"/>
        <v>0.83333333333333337</v>
      </c>
      <c r="E303" s="166">
        <f>SUM(E301:E302)</f>
        <v>0</v>
      </c>
      <c r="F303" s="299">
        <f t="shared" si="256"/>
        <v>0</v>
      </c>
      <c r="G303" s="166">
        <f>SUM(G301:G302)</f>
        <v>0</v>
      </c>
      <c r="H303" s="299">
        <f t="shared" si="257"/>
        <v>0</v>
      </c>
      <c r="I303" s="166">
        <f>SUM(I301:I302)</f>
        <v>0</v>
      </c>
      <c r="J303" s="299">
        <f t="shared" si="258"/>
        <v>0</v>
      </c>
      <c r="K303" s="166">
        <f t="shared" ref="K303" si="261">SUM(K301:K302)</f>
        <v>0</v>
      </c>
      <c r="L303" s="299">
        <f t="shared" si="259"/>
        <v>0</v>
      </c>
      <c r="M303" s="166">
        <f t="shared" ref="M303" si="262">SUM(M301:M302)</f>
        <v>0</v>
      </c>
      <c r="N303" s="299">
        <f t="shared" si="260"/>
        <v>0</v>
      </c>
      <c r="O303" s="106">
        <f>SUM(I303,K303,M303)</f>
        <v>0</v>
      </c>
      <c r="P303" s="332">
        <f>O303/($B303*3)</f>
        <v>0</v>
      </c>
      <c r="Q303" s="166">
        <f>SUM(C303,E303,G303,I303,K303,M303)</f>
        <v>25</v>
      </c>
    </row>
  </sheetData>
  <sheetProtection sheet="1" objects="1" scenarios="1"/>
  <mergeCells count="27">
    <mergeCell ref="A205:Q205"/>
    <mergeCell ref="A278:Q278"/>
    <mergeCell ref="A287:Q287"/>
    <mergeCell ref="A293:Q293"/>
    <mergeCell ref="A299:Q299"/>
    <mergeCell ref="A214:Q214"/>
    <mergeCell ref="A225:Q225"/>
    <mergeCell ref="A237:Q237"/>
    <mergeCell ref="A248:Q248"/>
    <mergeCell ref="A262:Q262"/>
    <mergeCell ref="A139:Q139"/>
    <mergeCell ref="A151:Q151"/>
    <mergeCell ref="A163:Q163"/>
    <mergeCell ref="A174:Q174"/>
    <mergeCell ref="A191:Q191"/>
    <mergeCell ref="A74:Q74"/>
    <mergeCell ref="A86:Q86"/>
    <mergeCell ref="A101:Q101"/>
    <mergeCell ref="A116:Q116"/>
    <mergeCell ref="A130:Q130"/>
    <mergeCell ref="A4:Q4"/>
    <mergeCell ref="A20:Q20"/>
    <mergeCell ref="A47:Q47"/>
    <mergeCell ref="A61:Q61"/>
    <mergeCell ref="A1:K1"/>
    <mergeCell ref="A2:K2"/>
    <mergeCell ref="A36:Q36"/>
  </mergeCells>
  <conditionalFormatting sqref="L301:L1048576 N301:N1048576 P301:P1048576 D301:D1048576 F301:F1048576 H301:H1048576 L153:L163 J153:J163 H153:H163 F153:F163 D153:D163 P153:P163 N153:N163 N165:N174 L165:L174 J165:J174 H165:H174 F165:F174 D165:D174 P165:P174 P176:P191 N176:N191 L176:L191 J176:J191 H176:H191 F176:F191 D176:D191 D193:D205 P193:P205 N193:N205 L193:L205 J193:J205 H193:H205 F193:F205 F207:F214 D207:D214 P207:P214 N207:N214 L207:L214 J207:J214 H207:H214 H216:H225 F216:F225 D216:D225 P216:P225 N216:N225 L216:L225 J216:J225 J227:J237 H227:H237 F227:F237 D227:D237 P227:P237 N227:N237 L227:L237 L239:L248 J239:J248 H239:H248 F239:F248 D239:D248 P239:P248 N239:N248 N250:N262 L250:L262 J250:J262 H250:H262 F250:F262 D250:D262 P250:P262 P264:P278 N264:N278 L264:L278 J264:J278 H264:H278 F264:F278 D264:D278 D280:D287 P280:P287 N280:N287 L280:L287 J280:J287 H280:H287 F280:F287 F289:F293 D289:D293 P289:P293 N289:N293 L289:L293 J289:J293 H289:H293 H295:H299 F295:F299 D295:D299 P295:P299 N295:N299 L295:L299 J295:J299 J301:J1048576 F118:F130 D118:D130 P118:P130 N118:N130 L118:L130 J118:J130 H118:H130 H132:H139 F132:F139 D132:D139 P132:P139 N132:N139 L132:L139 J132:J139 J141:J151 H141:H151 F141:F151 D141:D151 P141:P151 N141:N151 L141:L151 D103:D116 P103:P116 N103:N116 L103:L116 J103:J116 H103:H116 F103:F116 N76:N86 L76:L86 J76:J86 H76:H86 F76:F86 D76:D86 P76:P86 P88:P101 N88:N101 L88:L101 J88:J101 H88:H101 F88:F101 D88:D101 L63:L74 J63:J74 H63:H74 F63:F74 D63:D74 P63:P74 N63:N74 P1:P4 N1:N4 L1:L4 J1:J4 H1:H4 F1:F4 D1:D4 D6:D20 P6:P20 N6:N20 L6:L20 J6:J20 H6:H20 F6:F20 F22:F36 D22:D36 P22:P36 N22:N36 L22:L36 J22:J36 H22:H36 H38:H47 F38:F47 D38:D47 P38:P47 N38:N47 L38:L47 J38:J47 L49:L61 N49:N61 P49:P61 D49:D61 F49:F61 H49:H61 J49:J61">
    <cfRule type="cellIs" dxfId="1" priority="1" operator="greaterThan">
      <formula>1</formula>
    </cfRule>
    <cfRule type="cellIs" dxfId="0" priority="2" operator="lessThan">
      <formula>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307"/>
  <sheetViews>
    <sheetView showGridLines="0" workbookViewId="0">
      <selection sqref="A1:O1"/>
    </sheetView>
  </sheetViews>
  <sheetFormatPr defaultColWidth="8.85546875" defaultRowHeight="15" x14ac:dyDescent="0.25"/>
  <cols>
    <col min="1" max="1" width="31.42578125" style="142" customWidth="1"/>
    <col min="2" max="2" width="7.85546875" style="426" customWidth="1"/>
    <col min="3" max="4" width="8.85546875" style="232"/>
    <col min="5" max="5" width="8" style="648" customWidth="1"/>
    <col min="6" max="6" width="8.140625" style="447" customWidth="1"/>
    <col min="7" max="7" width="8" style="648" customWidth="1"/>
    <col min="8" max="8" width="8.140625" style="447" bestFit="1" customWidth="1"/>
    <col min="9" max="9" width="8" style="648" customWidth="1"/>
    <col min="10" max="10" width="7.5703125" style="447" customWidth="1"/>
    <col min="11" max="11" width="8.85546875" style="232"/>
    <col min="12" max="12" width="8" style="460" customWidth="1"/>
    <col min="13" max="13" width="8" style="648" customWidth="1"/>
    <col min="14" max="14" width="7.7109375" style="447" customWidth="1"/>
    <col min="15" max="15" width="8" style="648" customWidth="1"/>
    <col min="16" max="16" width="7" style="447" customWidth="1"/>
    <col min="17" max="17" width="8" style="648" customWidth="1"/>
    <col min="18" max="18" width="8.140625" style="447" customWidth="1"/>
    <col min="19" max="19" width="8.85546875" style="232"/>
    <col min="20" max="20" width="8.85546875" style="460"/>
    <col min="21" max="16384" width="8.85546875" style="142"/>
  </cols>
  <sheetData>
    <row r="1" spans="1:20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459"/>
      <c r="Q1" s="670"/>
    </row>
    <row r="2" spans="1:20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459"/>
      <c r="Q2" s="670"/>
    </row>
    <row r="3" spans="1:20" x14ac:dyDescent="0.25">
      <c r="A3" s="143" t="s">
        <v>201</v>
      </c>
      <c r="B3" s="423"/>
    </row>
    <row r="4" spans="1:20" ht="15.75" x14ac:dyDescent="0.25">
      <c r="A4" s="1427" t="s">
        <v>275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</row>
    <row r="5" spans="1:20" ht="36.75" thickBot="1" x14ac:dyDescent="0.3">
      <c r="A5" s="144" t="s">
        <v>14</v>
      </c>
      <c r="B5" s="403" t="s">
        <v>231</v>
      </c>
      <c r="C5" s="145" t="s">
        <v>173</v>
      </c>
      <c r="D5" s="433" t="s">
        <v>232</v>
      </c>
      <c r="E5" s="669" t="s">
        <v>392</v>
      </c>
      <c r="F5" s="476" t="s">
        <v>398</v>
      </c>
      <c r="G5" s="669" t="s">
        <v>393</v>
      </c>
      <c r="H5" s="476" t="s">
        <v>399</v>
      </c>
      <c r="I5" s="669" t="s">
        <v>394</v>
      </c>
      <c r="J5" s="476" t="s">
        <v>400</v>
      </c>
      <c r="K5" s="380" t="s">
        <v>404</v>
      </c>
      <c r="L5" s="474" t="s">
        <v>233</v>
      </c>
      <c r="M5" s="669" t="s">
        <v>395</v>
      </c>
      <c r="N5" s="476" t="s">
        <v>401</v>
      </c>
      <c r="O5" s="649" t="s">
        <v>396</v>
      </c>
      <c r="P5" s="476" t="s">
        <v>402</v>
      </c>
      <c r="Q5" s="649" t="s">
        <v>397</v>
      </c>
      <c r="R5" s="476" t="s">
        <v>403</v>
      </c>
      <c r="S5" s="380" t="s">
        <v>406</v>
      </c>
      <c r="T5" s="474" t="s">
        <v>233</v>
      </c>
    </row>
    <row r="6" spans="1:20" ht="15.75" thickTop="1" x14ac:dyDescent="0.25">
      <c r="A6" s="151" t="s">
        <v>16</v>
      </c>
      <c r="B6" s="404">
        <v>40</v>
      </c>
      <c r="C6" s="182">
        <f>'Pque N Mundo I'!B21</f>
        <v>30</v>
      </c>
      <c r="D6" s="427">
        <f>C6*B6</f>
        <v>1200</v>
      </c>
      <c r="E6" s="650">
        <f>'Pque N Mundo I'!G21</f>
        <v>30</v>
      </c>
      <c r="F6" s="448">
        <f>(E6*$B6)-$D6</f>
        <v>0</v>
      </c>
      <c r="G6" s="650">
        <f>'Pque N Mundo I'!I21</f>
        <v>0</v>
      </c>
      <c r="H6" s="448">
        <f>(G6*$B6)-$D6</f>
        <v>-1200</v>
      </c>
      <c r="I6" s="650">
        <f>'Pque N Mundo I'!K21</f>
        <v>0</v>
      </c>
      <c r="J6" s="448">
        <f>(I6*$B6)-$D6</f>
        <v>-1200</v>
      </c>
      <c r="K6" s="366">
        <f t="shared" ref="K6:K14" si="0">SUM(E6,G6,I6)</f>
        <v>30</v>
      </c>
      <c r="L6" s="461">
        <f t="shared" ref="L6:L17" si="1">(K6*$B6)-$D6*3</f>
        <v>-2400</v>
      </c>
      <c r="M6" s="650">
        <f>'Pque N Mundo I'!O21</f>
        <v>0</v>
      </c>
      <c r="N6" s="448">
        <f>(M6*$B6)-$D6</f>
        <v>-1200</v>
      </c>
      <c r="O6" s="650">
        <f>'Pque N Mundo I'!Q21</f>
        <v>0</v>
      </c>
      <c r="P6" s="448">
        <f>(O6*$B6)-$D6</f>
        <v>-1200</v>
      </c>
      <c r="Q6" s="650">
        <f>'Pque N Mundo I'!S21</f>
        <v>0</v>
      </c>
      <c r="R6" s="448">
        <f>(Q6*$B6)-$D6</f>
        <v>-1200</v>
      </c>
      <c r="S6" s="366">
        <f t="shared" ref="S6:S12" si="2">SUM(M6,O6,Q6)</f>
        <v>0</v>
      </c>
      <c r="T6" s="461">
        <f>(S6*$B6)-$D6*3</f>
        <v>-3600</v>
      </c>
    </row>
    <row r="7" spans="1:20" x14ac:dyDescent="0.25">
      <c r="A7" s="154" t="s">
        <v>17</v>
      </c>
      <c r="B7" s="405">
        <v>40</v>
      </c>
      <c r="C7" s="179">
        <f>'Pque N Mundo I'!B22</f>
        <v>5</v>
      </c>
      <c r="D7" s="428">
        <f t="shared" ref="D7:D18" si="3">C7*B7</f>
        <v>200</v>
      </c>
      <c r="E7" s="159">
        <f>'Pque N Mundo I'!G22</f>
        <v>5</v>
      </c>
      <c r="F7" s="449">
        <f t="shared" ref="F7:H18" si="4">(E7*$B7)-$D7</f>
        <v>0</v>
      </c>
      <c r="G7" s="159">
        <f>'Pque N Mundo I'!I22</f>
        <v>0</v>
      </c>
      <c r="H7" s="449">
        <f t="shared" si="4"/>
        <v>-200</v>
      </c>
      <c r="I7" s="159">
        <f>'Pque N Mundo I'!K22</f>
        <v>0</v>
      </c>
      <c r="J7" s="449">
        <f t="shared" ref="J7" si="5">(I7*$B7)-$D7</f>
        <v>-200</v>
      </c>
      <c r="K7" s="382">
        <f t="shared" si="0"/>
        <v>5</v>
      </c>
      <c r="L7" s="462">
        <f t="shared" si="1"/>
        <v>-400</v>
      </c>
      <c r="M7" s="159">
        <f>'Pque N Mundo I'!O22</f>
        <v>0</v>
      </c>
      <c r="N7" s="449">
        <f t="shared" ref="N7" si="6">(M7*$B7)-$D7</f>
        <v>-200</v>
      </c>
      <c r="O7" s="159">
        <f>'Pque N Mundo I'!Q22</f>
        <v>0</v>
      </c>
      <c r="P7" s="449">
        <f t="shared" ref="P7" si="7">(O7*$B7)-$D7</f>
        <v>-200</v>
      </c>
      <c r="Q7" s="159">
        <f>'Pque N Mundo I'!S22</f>
        <v>0</v>
      </c>
      <c r="R7" s="449">
        <f t="shared" ref="R7" si="8">(Q7*$B7)-$D7</f>
        <v>-200</v>
      </c>
      <c r="S7" s="382">
        <f t="shared" si="2"/>
        <v>0</v>
      </c>
      <c r="T7" s="462">
        <f>(S7*$B7)-$D7*3</f>
        <v>-600</v>
      </c>
    </row>
    <row r="8" spans="1:20" x14ac:dyDescent="0.25">
      <c r="A8" s="154" t="s">
        <v>18</v>
      </c>
      <c r="B8" s="405">
        <v>40</v>
      </c>
      <c r="C8" s="179">
        <f>'Pque N Mundo I'!B23</f>
        <v>5</v>
      </c>
      <c r="D8" s="428">
        <f t="shared" si="3"/>
        <v>200</v>
      </c>
      <c r="E8" s="159">
        <f>'Pque N Mundo I'!G23</f>
        <v>5</v>
      </c>
      <c r="F8" s="449">
        <f t="shared" si="4"/>
        <v>0</v>
      </c>
      <c r="G8" s="159">
        <f>'Pque N Mundo I'!I23</f>
        <v>0</v>
      </c>
      <c r="H8" s="449">
        <f t="shared" si="4"/>
        <v>-200</v>
      </c>
      <c r="I8" s="159">
        <f>'Pque N Mundo I'!K23</f>
        <v>0</v>
      </c>
      <c r="J8" s="449">
        <f t="shared" ref="J8" si="9">(I8*$B8)-$D8</f>
        <v>-200</v>
      </c>
      <c r="K8" s="382">
        <f t="shared" si="0"/>
        <v>5</v>
      </c>
      <c r="L8" s="462">
        <f t="shared" si="1"/>
        <v>-400</v>
      </c>
      <c r="M8" s="159">
        <f>'Pque N Mundo I'!O23</f>
        <v>0</v>
      </c>
      <c r="N8" s="449">
        <f t="shared" ref="N8" si="10">(M8*$B8)-$D8</f>
        <v>-200</v>
      </c>
      <c r="O8" s="159">
        <f>'Pque N Mundo I'!Q23</f>
        <v>0</v>
      </c>
      <c r="P8" s="449">
        <f t="shared" ref="P8" si="11">(O8*$B8)-$D8</f>
        <v>-200</v>
      </c>
      <c r="Q8" s="159">
        <f>'Pque N Mundo I'!S23</f>
        <v>0</v>
      </c>
      <c r="R8" s="449">
        <f t="shared" ref="R8" si="12">(Q8*$B8)-$D8</f>
        <v>-200</v>
      </c>
      <c r="S8" s="382">
        <f t="shared" si="2"/>
        <v>0</v>
      </c>
      <c r="T8" s="462">
        <f t="shared" ref="T8:T18" si="13">(S8*$B8)-$D8*3</f>
        <v>-600</v>
      </c>
    </row>
    <row r="9" spans="1:20" x14ac:dyDescent="0.25">
      <c r="A9" s="154" t="s">
        <v>33</v>
      </c>
      <c r="B9" s="405">
        <v>20</v>
      </c>
      <c r="C9" s="238">
        <f>'Pque N Mundo I'!B24</f>
        <v>9</v>
      </c>
      <c r="D9" s="435">
        <f t="shared" si="3"/>
        <v>180</v>
      </c>
      <c r="E9" s="159">
        <f>'Pque N Mundo I'!G24</f>
        <v>7</v>
      </c>
      <c r="F9" s="449">
        <f t="shared" si="4"/>
        <v>-40</v>
      </c>
      <c r="G9" s="159">
        <f>'Pque N Mundo I'!I24</f>
        <v>0</v>
      </c>
      <c r="H9" s="449">
        <f t="shared" si="4"/>
        <v>-180</v>
      </c>
      <c r="I9" s="159">
        <f>'Pque N Mundo I'!K24</f>
        <v>0</v>
      </c>
      <c r="J9" s="449">
        <f t="shared" ref="J9" si="14">(I9*$B9)-$D9</f>
        <v>-180</v>
      </c>
      <c r="K9" s="382">
        <f t="shared" si="0"/>
        <v>7</v>
      </c>
      <c r="L9" s="462">
        <f t="shared" si="1"/>
        <v>-400</v>
      </c>
      <c r="M9" s="159">
        <f>'Pque N Mundo I'!O24</f>
        <v>0</v>
      </c>
      <c r="N9" s="449">
        <f t="shared" ref="N9" si="15">(M9*$B9)-$D9</f>
        <v>-180</v>
      </c>
      <c r="O9" s="159">
        <f>'Pque N Mundo I'!Q24</f>
        <v>0</v>
      </c>
      <c r="P9" s="449">
        <f t="shared" ref="P9" si="16">(O9*$B9)-$D9</f>
        <v>-180</v>
      </c>
      <c r="Q9" s="159">
        <f>'Pque N Mundo I'!S24</f>
        <v>0</v>
      </c>
      <c r="R9" s="449">
        <f t="shared" ref="R9" si="17">(Q9*$B9)-$D9</f>
        <v>-180</v>
      </c>
      <c r="S9" s="382">
        <f t="shared" si="2"/>
        <v>0</v>
      </c>
      <c r="T9" s="462">
        <f t="shared" si="13"/>
        <v>-540</v>
      </c>
    </row>
    <row r="10" spans="1:20" x14ac:dyDescent="0.25">
      <c r="A10" s="230" t="s">
        <v>19</v>
      </c>
      <c r="B10" s="405">
        <v>20</v>
      </c>
      <c r="C10" s="238">
        <f>'Pque N Mundo I'!B25</f>
        <v>0</v>
      </c>
      <c r="D10" s="435">
        <f t="shared" ref="D10" si="18">C10*B10</f>
        <v>0</v>
      </c>
      <c r="E10" s="159">
        <f>'Pque N Mundo I'!G25</f>
        <v>0</v>
      </c>
      <c r="F10" s="449">
        <f t="shared" ref="F10" si="19">(E10*$B10)-$D10</f>
        <v>0</v>
      </c>
      <c r="G10" s="159">
        <f>'Pque N Mundo I'!I25</f>
        <v>0</v>
      </c>
      <c r="H10" s="449">
        <f t="shared" ref="H10" si="20">(G10*$B10)-$D10</f>
        <v>0</v>
      </c>
      <c r="I10" s="159">
        <f>'Pque N Mundo I'!K25</f>
        <v>0</v>
      </c>
      <c r="J10" s="449">
        <f t="shared" ref="J10" si="21">(I10*$B10)-$D10</f>
        <v>0</v>
      </c>
      <c r="K10" s="382">
        <f t="shared" ref="K10" si="22">SUM(E10,G10,I10)</f>
        <v>0</v>
      </c>
      <c r="L10" s="462">
        <f t="shared" ref="L10" si="23">(K10*$B10)-$D10*3</f>
        <v>0</v>
      </c>
      <c r="M10" s="159">
        <f>'Pque N Mundo I'!O25</f>
        <v>0</v>
      </c>
      <c r="N10" s="449">
        <f t="shared" ref="N10" si="24">(M10*$B10)-$D10</f>
        <v>0</v>
      </c>
      <c r="O10" s="159">
        <f>'Pque N Mundo I'!Q25</f>
        <v>0</v>
      </c>
      <c r="P10" s="449">
        <f t="shared" ref="P10" si="25">(O10*$B10)-$D10</f>
        <v>0</v>
      </c>
      <c r="Q10" s="159">
        <f>'Pque N Mundo I'!S25</f>
        <v>0</v>
      </c>
      <c r="R10" s="449">
        <f t="shared" ref="R10" si="26">(Q10*$B10)-$D10</f>
        <v>0</v>
      </c>
      <c r="S10" s="382">
        <f t="shared" ref="S10" si="27">SUM(M10,O10,Q10)</f>
        <v>0</v>
      </c>
      <c r="T10" s="462">
        <f t="shared" ref="T10" si="28">(S10*$B10)-$D10*3</f>
        <v>0</v>
      </c>
    </row>
    <row r="11" spans="1:20" x14ac:dyDescent="0.25">
      <c r="A11" s="154" t="s">
        <v>20</v>
      </c>
      <c r="B11" s="405">
        <v>20</v>
      </c>
      <c r="C11" s="179">
        <f>'Pque N Mundo I'!B26</f>
        <v>2</v>
      </c>
      <c r="D11" s="428">
        <f t="shared" si="3"/>
        <v>40</v>
      </c>
      <c r="E11" s="159">
        <f>'Pque N Mundo I'!G26</f>
        <v>1.5</v>
      </c>
      <c r="F11" s="449">
        <f t="shared" si="4"/>
        <v>-10</v>
      </c>
      <c r="G11" s="159">
        <f>'Pque N Mundo I'!I26</f>
        <v>0</v>
      </c>
      <c r="H11" s="449">
        <f t="shared" si="4"/>
        <v>-40</v>
      </c>
      <c r="I11" s="159">
        <f>'Pque N Mundo I'!K26</f>
        <v>0</v>
      </c>
      <c r="J11" s="449">
        <f t="shared" ref="J11" si="29">(I11*$B11)-$D11</f>
        <v>-40</v>
      </c>
      <c r="K11" s="382">
        <f t="shared" si="0"/>
        <v>1.5</v>
      </c>
      <c r="L11" s="462">
        <f t="shared" si="1"/>
        <v>-90</v>
      </c>
      <c r="M11" s="159">
        <f>'Pque N Mundo I'!O26</f>
        <v>0</v>
      </c>
      <c r="N11" s="449">
        <f t="shared" ref="N11" si="30">(M11*$B11)-$D11</f>
        <v>-40</v>
      </c>
      <c r="O11" s="159">
        <f>'Pque N Mundo I'!Q26</f>
        <v>0</v>
      </c>
      <c r="P11" s="449">
        <f t="shared" ref="P11" si="31">(O11*$B11)-$D11</f>
        <v>-40</v>
      </c>
      <c r="Q11" s="159">
        <f>'Pque N Mundo I'!S26</f>
        <v>0</v>
      </c>
      <c r="R11" s="449">
        <f t="shared" ref="R11" si="32">(Q11*$B11)-$D11</f>
        <v>-40</v>
      </c>
      <c r="S11" s="382">
        <f t="shared" si="2"/>
        <v>0</v>
      </c>
      <c r="T11" s="462">
        <f t="shared" si="13"/>
        <v>-120</v>
      </c>
    </row>
    <row r="12" spans="1:20" x14ac:dyDescent="0.25">
      <c r="A12" s="154" t="s">
        <v>43</v>
      </c>
      <c r="B12" s="405">
        <v>20</v>
      </c>
      <c r="C12" s="179">
        <f>'Pque N Mundo I'!B27</f>
        <v>2</v>
      </c>
      <c r="D12" s="428">
        <f t="shared" si="3"/>
        <v>40</v>
      </c>
      <c r="E12" s="159">
        <f>'Pque N Mundo I'!G27</f>
        <v>2</v>
      </c>
      <c r="F12" s="449">
        <f t="shared" si="4"/>
        <v>0</v>
      </c>
      <c r="G12" s="159">
        <f>'Pque N Mundo I'!I27</f>
        <v>0</v>
      </c>
      <c r="H12" s="449">
        <f t="shared" si="4"/>
        <v>-40</v>
      </c>
      <c r="I12" s="159">
        <f>'Pque N Mundo I'!K27</f>
        <v>0</v>
      </c>
      <c r="J12" s="449">
        <f t="shared" ref="J12" si="33">(I12*$B12)-$D12</f>
        <v>-40</v>
      </c>
      <c r="K12" s="382">
        <f t="shared" si="0"/>
        <v>2</v>
      </c>
      <c r="L12" s="462">
        <f t="shared" si="1"/>
        <v>-80</v>
      </c>
      <c r="M12" s="159">
        <f>'Pque N Mundo I'!O27</f>
        <v>0</v>
      </c>
      <c r="N12" s="449">
        <f t="shared" ref="N12" si="34">(M12*$B12)-$D12</f>
        <v>-40</v>
      </c>
      <c r="O12" s="159">
        <f>'Pque N Mundo I'!Q27</f>
        <v>0</v>
      </c>
      <c r="P12" s="449">
        <f t="shared" ref="P12" si="35">(O12*$B12)-$D12</f>
        <v>-40</v>
      </c>
      <c r="Q12" s="159">
        <f>'Pque N Mundo I'!S27</f>
        <v>0</v>
      </c>
      <c r="R12" s="449">
        <f t="shared" ref="R12" si="36">(Q12*$B12)-$D12</f>
        <v>-40</v>
      </c>
      <c r="S12" s="382">
        <f t="shared" si="2"/>
        <v>0</v>
      </c>
      <c r="T12" s="462">
        <f t="shared" si="13"/>
        <v>-120</v>
      </c>
    </row>
    <row r="13" spans="1:20" x14ac:dyDescent="0.25">
      <c r="A13" s="154" t="s">
        <v>22</v>
      </c>
      <c r="B13" s="405">
        <v>20</v>
      </c>
      <c r="C13" s="179">
        <f>'Pque N Mundo I'!B28</f>
        <v>2</v>
      </c>
      <c r="D13" s="428">
        <f t="shared" si="3"/>
        <v>40</v>
      </c>
      <c r="E13" s="159">
        <f>'Pque N Mundo I'!G28</f>
        <v>2</v>
      </c>
      <c r="F13" s="449">
        <f t="shared" si="4"/>
        <v>0</v>
      </c>
      <c r="G13" s="159">
        <f>'Pque N Mundo I'!I28</f>
        <v>0</v>
      </c>
      <c r="H13" s="449">
        <f t="shared" si="4"/>
        <v>-40</v>
      </c>
      <c r="I13" s="159">
        <f>'Pque N Mundo I'!K28</f>
        <v>0</v>
      </c>
      <c r="J13" s="449">
        <f t="shared" ref="J13" si="37">(I13*$B13)-$D13</f>
        <v>-40</v>
      </c>
      <c r="K13" s="382">
        <f t="shared" si="0"/>
        <v>2</v>
      </c>
      <c r="L13" s="462">
        <f t="shared" si="1"/>
        <v>-80</v>
      </c>
      <c r="M13" s="159">
        <f>'Pque N Mundo I'!O28</f>
        <v>0</v>
      </c>
      <c r="N13" s="449">
        <f t="shared" ref="N13" si="38">(M13*$B13)-$D13</f>
        <v>-40</v>
      </c>
      <c r="O13" s="159">
        <f>'Pque N Mundo I'!Q28</f>
        <v>0</v>
      </c>
      <c r="P13" s="449">
        <f t="shared" ref="P13" si="39">(O13*$B13)-$D13</f>
        <v>-40</v>
      </c>
      <c r="Q13" s="159">
        <f>'Pque N Mundo I'!S28</f>
        <v>0</v>
      </c>
      <c r="R13" s="449">
        <f t="shared" ref="R13" si="40">(Q13*$B13)-$D13</f>
        <v>-40</v>
      </c>
      <c r="S13" s="382">
        <f t="shared" ref="S13:S18" si="41">SUM(M13,O13,Q13)</f>
        <v>0</v>
      </c>
      <c r="T13" s="462">
        <f t="shared" si="13"/>
        <v>-120</v>
      </c>
    </row>
    <row r="14" spans="1:20" x14ac:dyDescent="0.25">
      <c r="A14" s="154" t="s">
        <v>23</v>
      </c>
      <c r="B14" s="405">
        <v>20</v>
      </c>
      <c r="C14" s="179">
        <f>'Pque N Mundo I'!B29</f>
        <v>2</v>
      </c>
      <c r="D14" s="428">
        <f t="shared" si="3"/>
        <v>40</v>
      </c>
      <c r="E14" s="159">
        <f>'Pque N Mundo I'!G29</f>
        <v>2</v>
      </c>
      <c r="F14" s="449">
        <f t="shared" si="4"/>
        <v>0</v>
      </c>
      <c r="G14" s="159">
        <f>'Pque N Mundo I'!I29</f>
        <v>0</v>
      </c>
      <c r="H14" s="449">
        <f t="shared" si="4"/>
        <v>-40</v>
      </c>
      <c r="I14" s="159">
        <f>'Pque N Mundo I'!K29</f>
        <v>0</v>
      </c>
      <c r="J14" s="449">
        <f t="shared" ref="J14" si="42">(I14*$B14)-$D14</f>
        <v>-40</v>
      </c>
      <c r="K14" s="382">
        <f t="shared" si="0"/>
        <v>2</v>
      </c>
      <c r="L14" s="462">
        <f t="shared" si="1"/>
        <v>-80</v>
      </c>
      <c r="M14" s="159">
        <f>'Pque N Mundo I'!O29</f>
        <v>0</v>
      </c>
      <c r="N14" s="449">
        <f t="shared" ref="N14" si="43">(M14*$B14)-$D14</f>
        <v>-40</v>
      </c>
      <c r="O14" s="159">
        <f>'Pque N Mundo I'!Q29</f>
        <v>0</v>
      </c>
      <c r="P14" s="449">
        <f t="shared" ref="P14" si="44">(O14*$B14)-$D14</f>
        <v>-40</v>
      </c>
      <c r="Q14" s="159">
        <f>'Pque N Mundo I'!S29</f>
        <v>0</v>
      </c>
      <c r="R14" s="449">
        <f t="shared" ref="R14" si="45">(Q14*$B14)-$D14</f>
        <v>-40</v>
      </c>
      <c r="S14" s="382">
        <f t="shared" si="41"/>
        <v>0</v>
      </c>
      <c r="T14" s="462">
        <f t="shared" si="13"/>
        <v>-120</v>
      </c>
    </row>
    <row r="15" spans="1:20" x14ac:dyDescent="0.25">
      <c r="A15" s="154" t="s">
        <v>24</v>
      </c>
      <c r="B15" s="405">
        <v>30</v>
      </c>
      <c r="C15" s="179">
        <f>'Pque N Mundo I'!B30</f>
        <v>2</v>
      </c>
      <c r="D15" s="428">
        <f t="shared" si="3"/>
        <v>60</v>
      </c>
      <c r="E15" s="159">
        <f>'Pque N Mundo I'!G30</f>
        <v>0</v>
      </c>
      <c r="F15" s="449">
        <f t="shared" si="4"/>
        <v>-60</v>
      </c>
      <c r="G15" s="159">
        <f>'Pque N Mundo I'!I30</f>
        <v>0</v>
      </c>
      <c r="H15" s="449">
        <f t="shared" si="4"/>
        <v>-60</v>
      </c>
      <c r="I15" s="159">
        <f>'Pque N Mundo I'!K30</f>
        <v>0</v>
      </c>
      <c r="J15" s="449">
        <f t="shared" ref="J15" si="46">(I15*$B15)-$D15</f>
        <v>-60</v>
      </c>
      <c r="K15" s="382">
        <f t="shared" ref="K15:K18" si="47">SUM(E15,G15,I15)</f>
        <v>0</v>
      </c>
      <c r="L15" s="462">
        <f t="shared" si="1"/>
        <v>-180</v>
      </c>
      <c r="M15" s="159">
        <f>'Pque N Mundo I'!O30</f>
        <v>0</v>
      </c>
      <c r="N15" s="449">
        <f t="shared" ref="N15" si="48">(M15*$B15)-$D15</f>
        <v>-60</v>
      </c>
      <c r="O15" s="159">
        <f>'Pque N Mundo I'!Q30</f>
        <v>0</v>
      </c>
      <c r="P15" s="449">
        <f t="shared" ref="P15" si="49">(O15*$B15)-$D15</f>
        <v>-60</v>
      </c>
      <c r="Q15" s="159">
        <f>'Pque N Mundo I'!S30</f>
        <v>0</v>
      </c>
      <c r="R15" s="449">
        <f t="shared" ref="R15" si="50">(Q15*$B15)-$D15</f>
        <v>-60</v>
      </c>
      <c r="S15" s="382">
        <f t="shared" si="41"/>
        <v>0</v>
      </c>
      <c r="T15" s="462">
        <f t="shared" si="13"/>
        <v>-180</v>
      </c>
    </row>
    <row r="16" spans="1:20" x14ac:dyDescent="0.25">
      <c r="A16" s="154" t="s">
        <v>25</v>
      </c>
      <c r="B16" s="405">
        <v>30</v>
      </c>
      <c r="C16" s="179">
        <f>'Pque N Mundo I'!B31</f>
        <v>4</v>
      </c>
      <c r="D16" s="428">
        <f t="shared" si="3"/>
        <v>120</v>
      </c>
      <c r="E16" s="159">
        <f>'Pque N Mundo I'!G31</f>
        <v>4</v>
      </c>
      <c r="F16" s="449">
        <f t="shared" si="4"/>
        <v>0</v>
      </c>
      <c r="G16" s="159">
        <f>'Pque N Mundo I'!I31</f>
        <v>0</v>
      </c>
      <c r="H16" s="449">
        <f t="shared" si="4"/>
        <v>-120</v>
      </c>
      <c r="I16" s="159">
        <f>'Pque N Mundo I'!K31</f>
        <v>0</v>
      </c>
      <c r="J16" s="449">
        <f t="shared" ref="J16" si="51">(I16*$B16)-$D16</f>
        <v>-120</v>
      </c>
      <c r="K16" s="382">
        <f>SUM(E16,G16,I16)</f>
        <v>4</v>
      </c>
      <c r="L16" s="462">
        <f t="shared" si="1"/>
        <v>-240</v>
      </c>
      <c r="M16" s="159">
        <f>'Pque N Mundo I'!O31</f>
        <v>0</v>
      </c>
      <c r="N16" s="449">
        <f t="shared" ref="N16" si="52">(M16*$B16)-$D16</f>
        <v>-120</v>
      </c>
      <c r="O16" s="159">
        <f>'Pque N Mundo I'!Q31</f>
        <v>0</v>
      </c>
      <c r="P16" s="449">
        <f t="shared" ref="P16" si="53">(O16*$B16)-$D16</f>
        <v>-120</v>
      </c>
      <c r="Q16" s="159">
        <f>'Pque N Mundo I'!S31</f>
        <v>0</v>
      </c>
      <c r="R16" s="449">
        <f t="shared" ref="R16" si="54">(Q16*$B16)-$D16</f>
        <v>-120</v>
      </c>
      <c r="S16" s="382">
        <f t="shared" si="41"/>
        <v>0</v>
      </c>
      <c r="T16" s="462">
        <f t="shared" si="13"/>
        <v>-360</v>
      </c>
    </row>
    <row r="17" spans="1:20" x14ac:dyDescent="0.25">
      <c r="A17" s="154" t="s">
        <v>26</v>
      </c>
      <c r="B17" s="405">
        <v>40</v>
      </c>
      <c r="C17" s="179">
        <f>'Pque N Mundo I'!B32</f>
        <v>1</v>
      </c>
      <c r="D17" s="428">
        <f t="shared" si="3"/>
        <v>40</v>
      </c>
      <c r="E17" s="159">
        <f>'Pque N Mundo I'!G32</f>
        <v>1</v>
      </c>
      <c r="F17" s="449">
        <f t="shared" si="4"/>
        <v>0</v>
      </c>
      <c r="G17" s="159">
        <f>'Pque N Mundo I'!I32</f>
        <v>0</v>
      </c>
      <c r="H17" s="449">
        <f t="shared" si="4"/>
        <v>-40</v>
      </c>
      <c r="I17" s="159">
        <f>'Pque N Mundo I'!K32</f>
        <v>0</v>
      </c>
      <c r="J17" s="449">
        <f t="shared" ref="J17" si="55">(I17*$B17)-$D17</f>
        <v>-40</v>
      </c>
      <c r="K17" s="382">
        <f>SUM(E17,G17,I17)</f>
        <v>1</v>
      </c>
      <c r="L17" s="462">
        <f t="shared" si="1"/>
        <v>-80</v>
      </c>
      <c r="M17" s="159">
        <f>'Pque N Mundo I'!O32</f>
        <v>0</v>
      </c>
      <c r="N17" s="449">
        <f t="shared" ref="N17" si="56">(M17*$B17)-$D17</f>
        <v>-40</v>
      </c>
      <c r="O17" s="159">
        <f>'Pque N Mundo I'!Q32</f>
        <v>0</v>
      </c>
      <c r="P17" s="449">
        <f t="shared" ref="P17" si="57">(O17*$B17)-$D17</f>
        <v>-40</v>
      </c>
      <c r="Q17" s="159">
        <f>'Pque N Mundo I'!S32</f>
        <v>0</v>
      </c>
      <c r="R17" s="449">
        <f t="shared" ref="R17" si="58">(Q17*$B17)-$D17</f>
        <v>-40</v>
      </c>
      <c r="S17" s="382">
        <f t="shared" si="41"/>
        <v>0</v>
      </c>
      <c r="T17" s="462">
        <f t="shared" si="13"/>
        <v>-120</v>
      </c>
    </row>
    <row r="18" spans="1:20" ht="15.75" thickBot="1" x14ac:dyDescent="0.3">
      <c r="A18" s="160" t="s">
        <v>34</v>
      </c>
      <c r="B18" s="406">
        <v>30</v>
      </c>
      <c r="C18" s="185">
        <f>'Pque N Mundo I'!B33</f>
        <v>2</v>
      </c>
      <c r="D18" s="430">
        <f t="shared" si="3"/>
        <v>60</v>
      </c>
      <c r="E18" s="651">
        <f>'Pque N Mundo I'!G33</f>
        <v>2</v>
      </c>
      <c r="F18" s="450">
        <f t="shared" si="4"/>
        <v>0</v>
      </c>
      <c r="G18" s="651">
        <f>'Pque N Mundo I'!I33</f>
        <v>0</v>
      </c>
      <c r="H18" s="450">
        <f t="shared" si="4"/>
        <v>-60</v>
      </c>
      <c r="I18" s="651">
        <f>'Pque N Mundo I'!K33</f>
        <v>0</v>
      </c>
      <c r="J18" s="450">
        <f t="shared" ref="J18" si="59">(I18*$B18)-$D18</f>
        <v>-60</v>
      </c>
      <c r="K18" s="383">
        <f t="shared" si="47"/>
        <v>2</v>
      </c>
      <c r="L18" s="463">
        <f t="shared" ref="L18" si="60">(K18*$B18)-$D18*3</f>
        <v>-120</v>
      </c>
      <c r="M18" s="651">
        <f>'Pque N Mundo I'!O33</f>
        <v>0</v>
      </c>
      <c r="N18" s="450">
        <f t="shared" ref="N18" si="61">(M18*$B18)-$D18</f>
        <v>-60</v>
      </c>
      <c r="O18" s="651">
        <f>'Pque N Mundo I'!Q33</f>
        <v>0</v>
      </c>
      <c r="P18" s="450">
        <f t="shared" ref="P18" si="62">(O18*$B18)-$D18</f>
        <v>-60</v>
      </c>
      <c r="Q18" s="651">
        <f>'Pque N Mundo I'!S33</f>
        <v>0</v>
      </c>
      <c r="R18" s="450">
        <f t="shared" ref="R18" si="63">(Q18*$B18)-$D18</f>
        <v>-60</v>
      </c>
      <c r="S18" s="383">
        <f t="shared" si="41"/>
        <v>0</v>
      </c>
      <c r="T18" s="463">
        <f t="shared" si="13"/>
        <v>-180</v>
      </c>
    </row>
    <row r="19" spans="1:20" ht="15.75" thickBot="1" x14ac:dyDescent="0.3">
      <c r="A19" s="164" t="s">
        <v>7</v>
      </c>
      <c r="B19" s="424">
        <f>SUM(B6:B18)</f>
        <v>370</v>
      </c>
      <c r="C19" s="165">
        <f>SUM(C6:C18)</f>
        <v>66</v>
      </c>
      <c r="D19" s="431">
        <f t="shared" ref="D19:T19" si="64">SUM(D6:D18)</f>
        <v>2220</v>
      </c>
      <c r="E19" s="652">
        <f t="shared" si="64"/>
        <v>61.5</v>
      </c>
      <c r="F19" s="451">
        <f t="shared" si="64"/>
        <v>-110</v>
      </c>
      <c r="G19" s="652">
        <f t="shared" si="64"/>
        <v>0</v>
      </c>
      <c r="H19" s="451">
        <f t="shared" si="64"/>
        <v>-2220</v>
      </c>
      <c r="I19" s="652">
        <f t="shared" si="64"/>
        <v>0</v>
      </c>
      <c r="J19" s="451">
        <f t="shared" si="64"/>
        <v>-2220</v>
      </c>
      <c r="K19" s="106">
        <f t="shared" ref="K19:L19" si="65">SUM(K6:K18)</f>
        <v>61.5</v>
      </c>
      <c r="L19" s="853">
        <f t="shared" si="65"/>
        <v>-4550</v>
      </c>
      <c r="M19" s="652">
        <f t="shared" si="64"/>
        <v>0</v>
      </c>
      <c r="N19" s="451">
        <f t="shared" si="64"/>
        <v>-2220</v>
      </c>
      <c r="O19" s="652">
        <f t="shared" si="64"/>
        <v>0</v>
      </c>
      <c r="P19" s="451">
        <f t="shared" si="64"/>
        <v>-2220</v>
      </c>
      <c r="Q19" s="652">
        <f t="shared" si="64"/>
        <v>0</v>
      </c>
      <c r="R19" s="451">
        <f t="shared" si="64"/>
        <v>-2220</v>
      </c>
      <c r="S19" s="106">
        <f t="shared" si="64"/>
        <v>0</v>
      </c>
      <c r="T19" s="464">
        <f t="shared" si="64"/>
        <v>-6660</v>
      </c>
    </row>
    <row r="21" spans="1:20" ht="15.75" x14ac:dyDescent="0.25">
      <c r="A21" s="1427" t="s">
        <v>47</v>
      </c>
      <c r="B21" s="1428"/>
      <c r="C21" s="1428"/>
      <c r="D21" s="1428"/>
      <c r="E21" s="1428"/>
      <c r="F21" s="1428"/>
      <c r="G21" s="1428"/>
      <c r="H21" s="1428"/>
      <c r="I21" s="1428"/>
      <c r="J21" s="1428"/>
      <c r="K21" s="1428"/>
      <c r="L21" s="1428"/>
      <c r="M21" s="1428"/>
      <c r="N21" s="1428"/>
      <c r="O21" s="1428"/>
      <c r="P21" s="1428"/>
      <c r="Q21" s="1428"/>
      <c r="R21" s="1428"/>
      <c r="S21" s="1428"/>
      <c r="T21" s="1428"/>
    </row>
    <row r="22" spans="1:20" ht="36.75" thickBot="1" x14ac:dyDescent="0.3">
      <c r="A22" s="144" t="s">
        <v>14</v>
      </c>
      <c r="B22" s="403" t="str">
        <f t="shared" ref="B22:T22" si="66">B5</f>
        <v>Carga Horária</v>
      </c>
      <c r="C22" s="145" t="str">
        <f t="shared" si="66"/>
        <v>Equipe Mínima TA</v>
      </c>
      <c r="D22" s="433" t="str">
        <f t="shared" si="66"/>
        <v>Total Horas</v>
      </c>
      <c r="E22" s="669" t="str">
        <f t="shared" si="66"/>
        <v>MAR</v>
      </c>
      <c r="F22" s="476" t="str">
        <f t="shared" si="66"/>
        <v>Saldo Mar</v>
      </c>
      <c r="G22" s="669" t="str">
        <f t="shared" si="66"/>
        <v>ABR</v>
      </c>
      <c r="H22" s="476" t="str">
        <f t="shared" si="66"/>
        <v>Saldo Abr</v>
      </c>
      <c r="I22" s="669" t="str">
        <f t="shared" si="66"/>
        <v>MAI</v>
      </c>
      <c r="J22" s="476" t="str">
        <f t="shared" si="66"/>
        <v>Saldo Mai</v>
      </c>
      <c r="K22" s="380" t="str">
        <f t="shared" ref="K22:L22" si="67">K5</f>
        <v>3º Trimestre</v>
      </c>
      <c r="L22" s="474" t="str">
        <f t="shared" si="67"/>
        <v>Saldo Trim</v>
      </c>
      <c r="M22" s="669" t="str">
        <f t="shared" si="66"/>
        <v>JUN</v>
      </c>
      <c r="N22" s="476" t="str">
        <f t="shared" si="66"/>
        <v>Saldo Jun</v>
      </c>
      <c r="O22" s="649" t="str">
        <f t="shared" si="66"/>
        <v>JUL</v>
      </c>
      <c r="P22" s="476" t="str">
        <f t="shared" si="66"/>
        <v>Saldo Jul</v>
      </c>
      <c r="Q22" s="649" t="str">
        <f t="shared" si="66"/>
        <v>AGO</v>
      </c>
      <c r="R22" s="476" t="str">
        <f t="shared" si="66"/>
        <v>Saldo Ago</v>
      </c>
      <c r="S22" s="380" t="str">
        <f t="shared" si="66"/>
        <v>4º Trimestre</v>
      </c>
      <c r="T22" s="474" t="str">
        <f t="shared" si="66"/>
        <v>Saldo Trim</v>
      </c>
    </row>
    <row r="23" spans="1:20" ht="15.75" thickTop="1" x14ac:dyDescent="0.25">
      <c r="A23" s="167" t="s">
        <v>16</v>
      </c>
      <c r="B23" s="407">
        <v>40</v>
      </c>
      <c r="C23" s="373">
        <f>'Pque N Mundo II'!B22</f>
        <v>24</v>
      </c>
      <c r="D23" s="432">
        <f t="shared" ref="D23:D34" si="68">C23*B23</f>
        <v>960</v>
      </c>
      <c r="E23" s="653">
        <f>'Pque N Mundo II'!G22</f>
        <v>25</v>
      </c>
      <c r="F23" s="452">
        <f t="shared" ref="F23:F34" si="69">(E23*$B23)-$D23</f>
        <v>40</v>
      </c>
      <c r="G23" s="653">
        <f>'Pque N Mundo II'!I22</f>
        <v>0</v>
      </c>
      <c r="H23" s="452">
        <f t="shared" ref="H23:H34" si="70">(G23*$B23)-$D23</f>
        <v>-960</v>
      </c>
      <c r="I23" s="653">
        <f>'Pque N Mundo II'!K22</f>
        <v>0</v>
      </c>
      <c r="J23" s="452">
        <f t="shared" ref="J23:J34" si="71">(I23*$B23)-$D23</f>
        <v>-960</v>
      </c>
      <c r="K23" s="384">
        <f t="shared" ref="K23:K34" si="72">SUM(E23,G23,I23)</f>
        <v>25</v>
      </c>
      <c r="L23" s="465">
        <f t="shared" ref="L23:L34" si="73">(K23*$B23)-$D23*3</f>
        <v>-1880</v>
      </c>
      <c r="M23" s="653">
        <f>'Pque N Mundo II'!O22</f>
        <v>0</v>
      </c>
      <c r="N23" s="452">
        <f t="shared" ref="N23:N34" si="74">(M23*$B23)-$D23</f>
        <v>-960</v>
      </c>
      <c r="O23" s="653">
        <f>'Pque N Mundo II'!Q22</f>
        <v>0</v>
      </c>
      <c r="P23" s="452">
        <f t="shared" ref="P23:P34" si="75">(O23*$B23)-$D23</f>
        <v>-960</v>
      </c>
      <c r="Q23" s="653">
        <f>'Pque N Mundo II'!S22</f>
        <v>0</v>
      </c>
      <c r="R23" s="452">
        <f t="shared" ref="R23:R34" si="76">(Q23*$B23)-$D23</f>
        <v>-960</v>
      </c>
      <c r="S23" s="384">
        <f t="shared" ref="S23:S34" si="77">SUM(M23,O23,Q23)</f>
        <v>0</v>
      </c>
      <c r="T23" s="465">
        <f t="shared" ref="T23:T34" si="78">(S23*$B23)-$D23*3</f>
        <v>-2880</v>
      </c>
    </row>
    <row r="24" spans="1:20" x14ac:dyDescent="0.25">
      <c r="A24" s="154" t="s">
        <v>17</v>
      </c>
      <c r="B24" s="405">
        <v>40</v>
      </c>
      <c r="C24" s="179">
        <f>'Pque N Mundo II'!B23</f>
        <v>4</v>
      </c>
      <c r="D24" s="428">
        <f t="shared" si="68"/>
        <v>160</v>
      </c>
      <c r="E24" s="159">
        <f>'Pque N Mundo II'!G23</f>
        <v>4</v>
      </c>
      <c r="F24" s="449">
        <f t="shared" si="69"/>
        <v>0</v>
      </c>
      <c r="G24" s="159">
        <f>'Pque N Mundo II'!I23</f>
        <v>0</v>
      </c>
      <c r="H24" s="449">
        <f t="shared" si="70"/>
        <v>-160</v>
      </c>
      <c r="I24" s="159">
        <f>'Pque N Mundo II'!K23</f>
        <v>0</v>
      </c>
      <c r="J24" s="449">
        <f t="shared" si="71"/>
        <v>-160</v>
      </c>
      <c r="K24" s="382">
        <f t="shared" si="72"/>
        <v>4</v>
      </c>
      <c r="L24" s="462">
        <f t="shared" si="73"/>
        <v>-320</v>
      </c>
      <c r="M24" s="159">
        <f>'Pque N Mundo II'!O23</f>
        <v>0</v>
      </c>
      <c r="N24" s="449">
        <f t="shared" si="74"/>
        <v>-160</v>
      </c>
      <c r="O24" s="159">
        <f>'Pque N Mundo II'!Q23</f>
        <v>0</v>
      </c>
      <c r="P24" s="449">
        <f t="shared" si="75"/>
        <v>-160</v>
      </c>
      <c r="Q24" s="159">
        <f>'Pque N Mundo II'!S23</f>
        <v>0</v>
      </c>
      <c r="R24" s="449">
        <f t="shared" si="76"/>
        <v>-160</v>
      </c>
      <c r="S24" s="382">
        <f t="shared" si="77"/>
        <v>0</v>
      </c>
      <c r="T24" s="462">
        <f t="shared" si="78"/>
        <v>-480</v>
      </c>
    </row>
    <row r="25" spans="1:20" x14ac:dyDescent="0.25">
      <c r="A25" s="154" t="s">
        <v>18</v>
      </c>
      <c r="B25" s="405">
        <v>40</v>
      </c>
      <c r="C25" s="179">
        <f>'Pque N Mundo II'!B24</f>
        <v>4</v>
      </c>
      <c r="D25" s="428">
        <f t="shared" si="68"/>
        <v>160</v>
      </c>
      <c r="E25" s="159">
        <f>'Pque N Mundo II'!G24</f>
        <v>4</v>
      </c>
      <c r="F25" s="449">
        <f t="shared" si="69"/>
        <v>0</v>
      </c>
      <c r="G25" s="159">
        <f>'Pque N Mundo II'!I24</f>
        <v>0</v>
      </c>
      <c r="H25" s="449">
        <f t="shared" si="70"/>
        <v>-160</v>
      </c>
      <c r="I25" s="159">
        <f>'Pque N Mundo II'!K24</f>
        <v>0</v>
      </c>
      <c r="J25" s="449">
        <f t="shared" si="71"/>
        <v>-160</v>
      </c>
      <c r="K25" s="382">
        <f t="shared" si="72"/>
        <v>4</v>
      </c>
      <c r="L25" s="462">
        <f t="shared" si="73"/>
        <v>-320</v>
      </c>
      <c r="M25" s="159">
        <f>'Pque N Mundo II'!O24</f>
        <v>0</v>
      </c>
      <c r="N25" s="449">
        <f t="shared" si="74"/>
        <v>-160</v>
      </c>
      <c r="O25" s="159">
        <f>'Pque N Mundo II'!Q24</f>
        <v>0</v>
      </c>
      <c r="P25" s="449">
        <f t="shared" si="75"/>
        <v>-160</v>
      </c>
      <c r="Q25" s="159">
        <f>'Pque N Mundo II'!S24</f>
        <v>0</v>
      </c>
      <c r="R25" s="449">
        <f t="shared" si="76"/>
        <v>-160</v>
      </c>
      <c r="S25" s="382">
        <f t="shared" si="77"/>
        <v>0</v>
      </c>
      <c r="T25" s="462">
        <f t="shared" si="78"/>
        <v>-480</v>
      </c>
    </row>
    <row r="26" spans="1:20" x14ac:dyDescent="0.25">
      <c r="A26" s="154" t="s">
        <v>32</v>
      </c>
      <c r="B26" s="405">
        <v>40</v>
      </c>
      <c r="C26" s="179">
        <f>'Pque N Mundo II'!B25</f>
        <v>2</v>
      </c>
      <c r="D26" s="428">
        <f t="shared" si="68"/>
        <v>80</v>
      </c>
      <c r="E26" s="159">
        <f>'Pque N Mundo II'!G25</f>
        <v>2</v>
      </c>
      <c r="F26" s="449">
        <f t="shared" si="69"/>
        <v>0</v>
      </c>
      <c r="G26" s="159">
        <f>'Pque N Mundo II'!I25</f>
        <v>0</v>
      </c>
      <c r="H26" s="449">
        <f t="shared" si="70"/>
        <v>-80</v>
      </c>
      <c r="I26" s="159">
        <f>'Pque N Mundo II'!K25</f>
        <v>0</v>
      </c>
      <c r="J26" s="449">
        <f t="shared" si="71"/>
        <v>-80</v>
      </c>
      <c r="K26" s="382">
        <f t="shared" si="72"/>
        <v>2</v>
      </c>
      <c r="L26" s="462">
        <f t="shared" si="73"/>
        <v>-160</v>
      </c>
      <c r="M26" s="159">
        <f>'Pque N Mundo II'!O25</f>
        <v>0</v>
      </c>
      <c r="N26" s="449">
        <f t="shared" si="74"/>
        <v>-80</v>
      </c>
      <c r="O26" s="159">
        <f>'Pque N Mundo II'!Q25</f>
        <v>0</v>
      </c>
      <c r="P26" s="449">
        <f t="shared" si="75"/>
        <v>-80</v>
      </c>
      <c r="Q26" s="159">
        <f>'Pque N Mundo II'!S25</f>
        <v>0</v>
      </c>
      <c r="R26" s="449">
        <f t="shared" si="76"/>
        <v>-80</v>
      </c>
      <c r="S26" s="382">
        <f t="shared" si="77"/>
        <v>0</v>
      </c>
      <c r="T26" s="462">
        <f t="shared" si="78"/>
        <v>-240</v>
      </c>
    </row>
    <row r="27" spans="1:20" x14ac:dyDescent="0.25">
      <c r="A27" s="154" t="s">
        <v>33</v>
      </c>
      <c r="B27" s="405">
        <v>20</v>
      </c>
      <c r="C27" s="179">
        <f>'Pque N Mundo II'!B26</f>
        <v>2</v>
      </c>
      <c r="D27" s="428">
        <f t="shared" si="68"/>
        <v>40</v>
      </c>
      <c r="E27" s="159">
        <f>'Pque N Mundo II'!G26</f>
        <v>3</v>
      </c>
      <c r="F27" s="449">
        <f t="shared" si="69"/>
        <v>20</v>
      </c>
      <c r="G27" s="159">
        <f>'Pque N Mundo II'!I26</f>
        <v>0</v>
      </c>
      <c r="H27" s="449">
        <f t="shared" si="70"/>
        <v>-40</v>
      </c>
      <c r="I27" s="159">
        <f>'Pque N Mundo II'!K26</f>
        <v>0</v>
      </c>
      <c r="J27" s="449">
        <f t="shared" si="71"/>
        <v>-40</v>
      </c>
      <c r="K27" s="382">
        <f t="shared" si="72"/>
        <v>3</v>
      </c>
      <c r="L27" s="462">
        <f t="shared" si="73"/>
        <v>-60</v>
      </c>
      <c r="M27" s="159">
        <f>'Pque N Mundo II'!O26</f>
        <v>0</v>
      </c>
      <c r="N27" s="449">
        <f t="shared" si="74"/>
        <v>-40</v>
      </c>
      <c r="O27" s="159">
        <f>'Pque N Mundo II'!Q26</f>
        <v>0</v>
      </c>
      <c r="P27" s="449">
        <f t="shared" si="75"/>
        <v>-40</v>
      </c>
      <c r="Q27" s="159">
        <f>'Pque N Mundo II'!S26</f>
        <v>0</v>
      </c>
      <c r="R27" s="449">
        <f t="shared" si="76"/>
        <v>-40</v>
      </c>
      <c r="S27" s="382">
        <f t="shared" si="77"/>
        <v>0</v>
      </c>
      <c r="T27" s="462">
        <f t="shared" si="78"/>
        <v>-120</v>
      </c>
    </row>
    <row r="28" spans="1:20" x14ac:dyDescent="0.25">
      <c r="A28" s="154" t="s">
        <v>20</v>
      </c>
      <c r="B28" s="405">
        <v>20</v>
      </c>
      <c r="C28" s="179">
        <f>'Pque N Mundo II'!B27</f>
        <v>2</v>
      </c>
      <c r="D28" s="428">
        <f t="shared" si="68"/>
        <v>40</v>
      </c>
      <c r="E28" s="159">
        <f>'Pque N Mundo II'!G27</f>
        <v>2</v>
      </c>
      <c r="F28" s="449">
        <f t="shared" si="69"/>
        <v>0</v>
      </c>
      <c r="G28" s="159">
        <f>'Pque N Mundo II'!I27</f>
        <v>0</v>
      </c>
      <c r="H28" s="449">
        <f t="shared" si="70"/>
        <v>-40</v>
      </c>
      <c r="I28" s="159">
        <f>'Pque N Mundo II'!K27</f>
        <v>0</v>
      </c>
      <c r="J28" s="449">
        <f t="shared" si="71"/>
        <v>-40</v>
      </c>
      <c r="K28" s="382">
        <f t="shared" si="72"/>
        <v>2</v>
      </c>
      <c r="L28" s="462">
        <f t="shared" si="73"/>
        <v>-80</v>
      </c>
      <c r="M28" s="159">
        <f>'Pque N Mundo II'!O27</f>
        <v>0</v>
      </c>
      <c r="N28" s="449">
        <f t="shared" si="74"/>
        <v>-40</v>
      </c>
      <c r="O28" s="159">
        <f>'Pque N Mundo II'!Q27</f>
        <v>0</v>
      </c>
      <c r="P28" s="449">
        <f t="shared" si="75"/>
        <v>-40</v>
      </c>
      <c r="Q28" s="159">
        <f>'Pque N Mundo II'!S27</f>
        <v>0</v>
      </c>
      <c r="R28" s="449">
        <f t="shared" si="76"/>
        <v>-40</v>
      </c>
      <c r="S28" s="382">
        <f t="shared" si="77"/>
        <v>0</v>
      </c>
      <c r="T28" s="462">
        <f t="shared" si="78"/>
        <v>-120</v>
      </c>
    </row>
    <row r="29" spans="1:20" x14ac:dyDescent="0.25">
      <c r="A29" s="154" t="s">
        <v>43</v>
      </c>
      <c r="B29" s="405">
        <v>20</v>
      </c>
      <c r="C29" s="179">
        <f>'Pque N Mundo II'!B28</f>
        <v>2</v>
      </c>
      <c r="D29" s="428">
        <f t="shared" si="68"/>
        <v>40</v>
      </c>
      <c r="E29" s="159">
        <f>'Pque N Mundo II'!G28</f>
        <v>1.9</v>
      </c>
      <c r="F29" s="449">
        <f t="shared" si="69"/>
        <v>-2</v>
      </c>
      <c r="G29" s="159">
        <f>'Pque N Mundo II'!I28</f>
        <v>0</v>
      </c>
      <c r="H29" s="449">
        <f t="shared" si="70"/>
        <v>-40</v>
      </c>
      <c r="I29" s="159">
        <f>'Pque N Mundo II'!K28</f>
        <v>0</v>
      </c>
      <c r="J29" s="449">
        <f t="shared" si="71"/>
        <v>-40</v>
      </c>
      <c r="K29" s="382">
        <f t="shared" si="72"/>
        <v>1.9</v>
      </c>
      <c r="L29" s="462">
        <f t="shared" si="73"/>
        <v>-82</v>
      </c>
      <c r="M29" s="159">
        <f>'Pque N Mundo II'!O28</f>
        <v>0</v>
      </c>
      <c r="N29" s="449">
        <f t="shared" si="74"/>
        <v>-40</v>
      </c>
      <c r="O29" s="159">
        <f>'Pque N Mundo II'!Q28</f>
        <v>0</v>
      </c>
      <c r="P29" s="449">
        <f t="shared" si="75"/>
        <v>-40</v>
      </c>
      <c r="Q29" s="159">
        <f>'Pque N Mundo II'!S28</f>
        <v>0</v>
      </c>
      <c r="R29" s="449">
        <f t="shared" si="76"/>
        <v>-40</v>
      </c>
      <c r="S29" s="382">
        <f t="shared" si="77"/>
        <v>0</v>
      </c>
      <c r="T29" s="462">
        <f t="shared" si="78"/>
        <v>-120</v>
      </c>
    </row>
    <row r="30" spans="1:20" x14ac:dyDescent="0.25">
      <c r="A30" s="154" t="s">
        <v>23</v>
      </c>
      <c r="B30" s="405">
        <v>20</v>
      </c>
      <c r="C30" s="179">
        <f>'Pque N Mundo II'!B29</f>
        <v>2</v>
      </c>
      <c r="D30" s="428">
        <f t="shared" si="68"/>
        <v>40</v>
      </c>
      <c r="E30" s="159">
        <f>'Pque N Mundo II'!G29</f>
        <v>2</v>
      </c>
      <c r="F30" s="449">
        <f t="shared" si="69"/>
        <v>0</v>
      </c>
      <c r="G30" s="159">
        <f>'Pque N Mundo II'!I29</f>
        <v>0</v>
      </c>
      <c r="H30" s="449">
        <f t="shared" si="70"/>
        <v>-40</v>
      </c>
      <c r="I30" s="159">
        <f>'Pque N Mundo II'!K29</f>
        <v>0</v>
      </c>
      <c r="J30" s="449">
        <f t="shared" si="71"/>
        <v>-40</v>
      </c>
      <c r="K30" s="382">
        <f t="shared" si="72"/>
        <v>2</v>
      </c>
      <c r="L30" s="462">
        <f t="shared" si="73"/>
        <v>-80</v>
      </c>
      <c r="M30" s="159">
        <f>'Pque N Mundo II'!O29</f>
        <v>0</v>
      </c>
      <c r="N30" s="449">
        <f t="shared" si="74"/>
        <v>-40</v>
      </c>
      <c r="O30" s="159">
        <f>'Pque N Mundo II'!Q29</f>
        <v>0</v>
      </c>
      <c r="P30" s="449">
        <f t="shared" si="75"/>
        <v>-40</v>
      </c>
      <c r="Q30" s="159">
        <f>'Pque N Mundo II'!S29</f>
        <v>0</v>
      </c>
      <c r="R30" s="449">
        <f t="shared" si="76"/>
        <v>-40</v>
      </c>
      <c r="S30" s="382">
        <f t="shared" si="77"/>
        <v>0</v>
      </c>
      <c r="T30" s="462">
        <f t="shared" si="78"/>
        <v>-120</v>
      </c>
    </row>
    <row r="31" spans="1:20" x14ac:dyDescent="0.25">
      <c r="A31" s="154" t="s">
        <v>24</v>
      </c>
      <c r="B31" s="405">
        <v>30</v>
      </c>
      <c r="C31" s="179">
        <f>'Pque N Mundo II'!B30</f>
        <v>2</v>
      </c>
      <c r="D31" s="428">
        <f t="shared" si="68"/>
        <v>60</v>
      </c>
      <c r="E31" s="159">
        <f>'Pque N Mundo II'!G30</f>
        <v>2</v>
      </c>
      <c r="F31" s="449">
        <f t="shared" si="69"/>
        <v>0</v>
      </c>
      <c r="G31" s="159">
        <f>'Pque N Mundo II'!I30</f>
        <v>0</v>
      </c>
      <c r="H31" s="449">
        <f t="shared" si="70"/>
        <v>-60</v>
      </c>
      <c r="I31" s="159">
        <f>'Pque N Mundo II'!K30</f>
        <v>0</v>
      </c>
      <c r="J31" s="449">
        <f t="shared" si="71"/>
        <v>-60</v>
      </c>
      <c r="K31" s="382">
        <f t="shared" si="72"/>
        <v>2</v>
      </c>
      <c r="L31" s="462">
        <f t="shared" si="73"/>
        <v>-120</v>
      </c>
      <c r="M31" s="159">
        <f>'Pque N Mundo II'!O30</f>
        <v>0</v>
      </c>
      <c r="N31" s="449">
        <f t="shared" si="74"/>
        <v>-60</v>
      </c>
      <c r="O31" s="159">
        <f>'Pque N Mundo II'!Q30</f>
        <v>0</v>
      </c>
      <c r="P31" s="449">
        <f t="shared" si="75"/>
        <v>-60</v>
      </c>
      <c r="Q31" s="159">
        <f>'Pque N Mundo II'!S30</f>
        <v>0</v>
      </c>
      <c r="R31" s="449">
        <f t="shared" si="76"/>
        <v>-60</v>
      </c>
      <c r="S31" s="382">
        <f t="shared" si="77"/>
        <v>0</v>
      </c>
      <c r="T31" s="462">
        <f t="shared" si="78"/>
        <v>-180</v>
      </c>
    </row>
    <row r="32" spans="1:20" x14ac:dyDescent="0.25">
      <c r="A32" s="154" t="s">
        <v>25</v>
      </c>
      <c r="B32" s="405">
        <v>30</v>
      </c>
      <c r="C32" s="179">
        <f>'Pque N Mundo II'!B31</f>
        <v>3</v>
      </c>
      <c r="D32" s="428">
        <f t="shared" si="68"/>
        <v>90</v>
      </c>
      <c r="E32" s="159">
        <f>'Pque N Mundo II'!G31</f>
        <v>3.3330000000000002</v>
      </c>
      <c r="F32" s="449">
        <f>(E32*$B32)-$D32</f>
        <v>9.9900000000000091</v>
      </c>
      <c r="G32" s="159">
        <f>'Pque N Mundo II'!I31</f>
        <v>0</v>
      </c>
      <c r="H32" s="449">
        <f>(G32*$B32)-$D32</f>
        <v>-90</v>
      </c>
      <c r="I32" s="159">
        <f>'Pque N Mundo II'!K31</f>
        <v>0</v>
      </c>
      <c r="J32" s="449">
        <f t="shared" si="71"/>
        <v>-90</v>
      </c>
      <c r="K32" s="382">
        <f t="shared" si="72"/>
        <v>3.3330000000000002</v>
      </c>
      <c r="L32" s="462">
        <f t="shared" si="73"/>
        <v>-170.01</v>
      </c>
      <c r="M32" s="159">
        <f>'Pque N Mundo II'!O31</f>
        <v>0</v>
      </c>
      <c r="N32" s="449">
        <f t="shared" si="74"/>
        <v>-90</v>
      </c>
      <c r="O32" s="159">
        <f>'Pque N Mundo II'!Q31</f>
        <v>0</v>
      </c>
      <c r="P32" s="449">
        <f t="shared" si="75"/>
        <v>-90</v>
      </c>
      <c r="Q32" s="159">
        <f>'Pque N Mundo II'!S31</f>
        <v>0</v>
      </c>
      <c r="R32" s="449">
        <f t="shared" si="76"/>
        <v>-90</v>
      </c>
      <c r="S32" s="382">
        <f t="shared" si="77"/>
        <v>0</v>
      </c>
      <c r="T32" s="462">
        <f t="shared" si="78"/>
        <v>-270</v>
      </c>
    </row>
    <row r="33" spans="1:20" x14ac:dyDescent="0.25">
      <c r="A33" s="154" t="s">
        <v>26</v>
      </c>
      <c r="B33" s="405">
        <v>40</v>
      </c>
      <c r="C33" s="179">
        <f>'Pque N Mundo II'!B32</f>
        <v>1</v>
      </c>
      <c r="D33" s="428">
        <f t="shared" si="68"/>
        <v>40</v>
      </c>
      <c r="E33" s="159">
        <f>'Pque N Mundo II'!G32</f>
        <v>1</v>
      </c>
      <c r="F33" s="449">
        <f t="shared" si="69"/>
        <v>0</v>
      </c>
      <c r="G33" s="159">
        <f>'Pque N Mundo II'!I32</f>
        <v>0</v>
      </c>
      <c r="H33" s="449">
        <f t="shared" si="70"/>
        <v>-40</v>
      </c>
      <c r="I33" s="159">
        <f>'Pque N Mundo II'!K32</f>
        <v>0</v>
      </c>
      <c r="J33" s="449">
        <f t="shared" si="71"/>
        <v>-40</v>
      </c>
      <c r="K33" s="382">
        <f t="shared" si="72"/>
        <v>1</v>
      </c>
      <c r="L33" s="462">
        <f t="shared" si="73"/>
        <v>-80</v>
      </c>
      <c r="M33" s="159">
        <f>'Pque N Mundo II'!O32</f>
        <v>0</v>
      </c>
      <c r="N33" s="449">
        <f t="shared" si="74"/>
        <v>-40</v>
      </c>
      <c r="O33" s="159">
        <f>'Pque N Mundo II'!Q32</f>
        <v>0</v>
      </c>
      <c r="P33" s="449">
        <f t="shared" si="75"/>
        <v>-40</v>
      </c>
      <c r="Q33" s="159">
        <f>'Pque N Mundo II'!S32</f>
        <v>0</v>
      </c>
      <c r="R33" s="449">
        <f t="shared" si="76"/>
        <v>-40</v>
      </c>
      <c r="S33" s="382">
        <f t="shared" si="77"/>
        <v>0</v>
      </c>
      <c r="T33" s="462">
        <f t="shared" si="78"/>
        <v>-120</v>
      </c>
    </row>
    <row r="34" spans="1:20" ht="15.75" thickBot="1" x14ac:dyDescent="0.3">
      <c r="A34" s="199" t="s">
        <v>34</v>
      </c>
      <c r="B34" s="414">
        <v>30</v>
      </c>
      <c r="C34" s="260">
        <f>'Pque N Mundo II'!B33</f>
        <v>1</v>
      </c>
      <c r="D34" s="486">
        <f t="shared" si="68"/>
        <v>30</v>
      </c>
      <c r="E34" s="654">
        <f>'Pque N Mundo II'!G33</f>
        <v>1</v>
      </c>
      <c r="F34" s="457">
        <f t="shared" si="69"/>
        <v>0</v>
      </c>
      <c r="G34" s="654">
        <f>'Pque N Mundo II'!I33</f>
        <v>0</v>
      </c>
      <c r="H34" s="457">
        <f t="shared" si="70"/>
        <v>-30</v>
      </c>
      <c r="I34" s="654">
        <f>'Pque N Mundo II'!K33</f>
        <v>0</v>
      </c>
      <c r="J34" s="457">
        <f t="shared" si="71"/>
        <v>-30</v>
      </c>
      <c r="K34" s="390">
        <f t="shared" si="72"/>
        <v>1</v>
      </c>
      <c r="L34" s="463">
        <f t="shared" si="73"/>
        <v>-60</v>
      </c>
      <c r="M34" s="654">
        <f>'Pque N Mundo II'!O33</f>
        <v>0</v>
      </c>
      <c r="N34" s="457">
        <f t="shared" si="74"/>
        <v>-30</v>
      </c>
      <c r="O34" s="654">
        <f>'Pque N Mundo II'!Q33</f>
        <v>0</v>
      </c>
      <c r="P34" s="457">
        <f t="shared" si="75"/>
        <v>-30</v>
      </c>
      <c r="Q34" s="654">
        <f>'Pque N Mundo II'!S33</f>
        <v>0</v>
      </c>
      <c r="R34" s="457">
        <f t="shared" si="76"/>
        <v>-30</v>
      </c>
      <c r="S34" s="390">
        <f t="shared" si="77"/>
        <v>0</v>
      </c>
      <c r="T34" s="463">
        <f t="shared" si="78"/>
        <v>-90</v>
      </c>
    </row>
    <row r="35" spans="1:20" ht="15.75" thickBot="1" x14ac:dyDescent="0.3">
      <c r="A35" s="479" t="s">
        <v>7</v>
      </c>
      <c r="B35" s="480">
        <f>SUM(B23:B34)</f>
        <v>370</v>
      </c>
      <c r="C35" s="481">
        <f>SUM(C23:C34)</f>
        <v>49</v>
      </c>
      <c r="D35" s="482">
        <f t="shared" ref="D35:T35" si="79">SUM(D23:D34)</f>
        <v>1740</v>
      </c>
      <c r="E35" s="655">
        <f t="shared" si="79"/>
        <v>51.232999999999997</v>
      </c>
      <c r="F35" s="484">
        <f t="shared" si="79"/>
        <v>67.990000000000009</v>
      </c>
      <c r="G35" s="655">
        <f t="shared" si="79"/>
        <v>0</v>
      </c>
      <c r="H35" s="484">
        <f t="shared" si="79"/>
        <v>-1740</v>
      </c>
      <c r="I35" s="655">
        <f t="shared" si="79"/>
        <v>0</v>
      </c>
      <c r="J35" s="484">
        <f t="shared" si="79"/>
        <v>-1740</v>
      </c>
      <c r="K35" s="485">
        <f t="shared" ref="K35:L35" si="80">SUM(K23:K34)</f>
        <v>51.232999999999997</v>
      </c>
      <c r="L35" s="853">
        <f t="shared" si="80"/>
        <v>-3412.01</v>
      </c>
      <c r="M35" s="655">
        <f t="shared" si="79"/>
        <v>0</v>
      </c>
      <c r="N35" s="484">
        <f t="shared" si="79"/>
        <v>-1740</v>
      </c>
      <c r="O35" s="655">
        <f t="shared" si="79"/>
        <v>0</v>
      </c>
      <c r="P35" s="484">
        <f t="shared" si="79"/>
        <v>-1740</v>
      </c>
      <c r="Q35" s="655">
        <f t="shared" si="79"/>
        <v>0</v>
      </c>
      <c r="R35" s="484">
        <f t="shared" si="79"/>
        <v>-1740</v>
      </c>
      <c r="S35" s="485">
        <f t="shared" si="79"/>
        <v>0</v>
      </c>
      <c r="T35" s="464">
        <f t="shared" si="79"/>
        <v>-5220</v>
      </c>
    </row>
    <row r="37" spans="1:20" ht="15.75" x14ac:dyDescent="0.25">
      <c r="A37" s="1427" t="s">
        <v>277</v>
      </c>
      <c r="B37" s="1428"/>
      <c r="C37" s="1428"/>
      <c r="D37" s="1428"/>
      <c r="E37" s="1428"/>
      <c r="F37" s="1428"/>
      <c r="G37" s="1428"/>
      <c r="H37" s="1428"/>
      <c r="I37" s="1428"/>
      <c r="J37" s="1428"/>
      <c r="K37" s="1428"/>
      <c r="L37" s="1428"/>
      <c r="M37" s="1428"/>
      <c r="N37" s="1428"/>
      <c r="O37" s="1428"/>
      <c r="P37" s="1428"/>
      <c r="Q37" s="1428"/>
      <c r="R37" s="1428"/>
      <c r="S37" s="1428"/>
      <c r="T37" s="1428"/>
    </row>
    <row r="38" spans="1:20" ht="36.75" thickBot="1" x14ac:dyDescent="0.3">
      <c r="A38" s="147" t="s">
        <v>14</v>
      </c>
      <c r="B38" s="403" t="str">
        <f t="shared" ref="B38:T38" si="81">B5</f>
        <v>Carga Horária</v>
      </c>
      <c r="C38" s="145" t="str">
        <f t="shared" si="81"/>
        <v>Equipe Mínima TA</v>
      </c>
      <c r="D38" s="433" t="str">
        <f t="shared" si="81"/>
        <v>Total Horas</v>
      </c>
      <c r="E38" s="669" t="str">
        <f t="shared" si="81"/>
        <v>MAR</v>
      </c>
      <c r="F38" s="476" t="str">
        <f t="shared" si="81"/>
        <v>Saldo Mar</v>
      </c>
      <c r="G38" s="669" t="str">
        <f t="shared" si="81"/>
        <v>ABR</v>
      </c>
      <c r="H38" s="476" t="str">
        <f t="shared" si="81"/>
        <v>Saldo Abr</v>
      </c>
      <c r="I38" s="669" t="str">
        <f t="shared" si="81"/>
        <v>MAI</v>
      </c>
      <c r="J38" s="476" t="str">
        <f t="shared" si="81"/>
        <v>Saldo Mai</v>
      </c>
      <c r="K38" s="380" t="str">
        <f t="shared" ref="K38:L38" si="82">K5</f>
        <v>3º Trimestre</v>
      </c>
      <c r="L38" s="474" t="str">
        <f t="shared" si="82"/>
        <v>Saldo Trim</v>
      </c>
      <c r="M38" s="669" t="str">
        <f t="shared" si="81"/>
        <v>JUN</v>
      </c>
      <c r="N38" s="476" t="str">
        <f t="shared" si="81"/>
        <v>Saldo Jun</v>
      </c>
      <c r="O38" s="649" t="str">
        <f t="shared" si="81"/>
        <v>JUL</v>
      </c>
      <c r="P38" s="476" t="str">
        <f t="shared" si="81"/>
        <v>Saldo Jul</v>
      </c>
      <c r="Q38" s="649" t="str">
        <f t="shared" si="81"/>
        <v>AGO</v>
      </c>
      <c r="R38" s="476" t="str">
        <f t="shared" si="81"/>
        <v>Saldo Ago</v>
      </c>
      <c r="S38" s="380" t="str">
        <f t="shared" si="81"/>
        <v>4º Trimestre</v>
      </c>
      <c r="T38" s="474" t="str">
        <f t="shared" si="81"/>
        <v>Saldo Trim</v>
      </c>
    </row>
    <row r="39" spans="1:20" ht="15.75" thickTop="1" x14ac:dyDescent="0.25">
      <c r="A39" s="304" t="s">
        <v>35</v>
      </c>
      <c r="B39" s="405">
        <v>30</v>
      </c>
      <c r="C39" s="374">
        <f>'Pque N Mundo II'!B39</f>
        <v>1</v>
      </c>
      <c r="D39" s="428">
        <f t="shared" ref="D39:D45" si="83">C39*B39</f>
        <v>30</v>
      </c>
      <c r="E39" s="656">
        <f>'Pque N Mundo II'!G39</f>
        <v>1</v>
      </c>
      <c r="F39" s="453">
        <f t="shared" ref="F39:F45" si="84">(E39*$B39)-$D39</f>
        <v>0</v>
      </c>
      <c r="G39" s="159">
        <f>'Pque N Mundo II'!I39</f>
        <v>1</v>
      </c>
      <c r="H39" s="453">
        <f t="shared" ref="H39:H45" si="85">(G39*$B39)-$D39</f>
        <v>0</v>
      </c>
      <c r="I39" s="159">
        <f>'Pque N Mundo II'!K39</f>
        <v>1</v>
      </c>
      <c r="J39" s="453">
        <f t="shared" ref="J39:J45" si="86">(I39*$B39)-$D39</f>
        <v>0</v>
      </c>
      <c r="K39" s="385">
        <f t="shared" ref="K39:K45" si="87">SUM(E39,G39,I39)</f>
        <v>3</v>
      </c>
      <c r="L39" s="466">
        <f t="shared" ref="L39:L45" si="88">(K39*$B39)-$D39*3</f>
        <v>0</v>
      </c>
      <c r="M39" s="656">
        <f>'Pque N Mundo II'!O39</f>
        <v>1</v>
      </c>
      <c r="N39" s="453">
        <f t="shared" ref="N39:N45" si="89">(M39*$B39)-$D39</f>
        <v>0</v>
      </c>
      <c r="O39" s="656">
        <f>'Pque N Mundo II'!Q39</f>
        <v>1</v>
      </c>
      <c r="P39" s="453">
        <f t="shared" ref="P39:P45" si="90">(O39*$B39)-$D39</f>
        <v>0</v>
      </c>
      <c r="Q39" s="656">
        <f>'Pque N Mundo II'!S39</f>
        <v>1</v>
      </c>
      <c r="R39" s="453">
        <f t="shared" ref="R39:R45" si="91">(Q39*$B39)-$D39</f>
        <v>0</v>
      </c>
      <c r="S39" s="385">
        <f t="shared" ref="S39:S45" si="92">SUM(M39,O39,Q39)</f>
        <v>3</v>
      </c>
      <c r="T39" s="466">
        <f t="shared" ref="T39:T45" si="93">(S39*$B39)-$D39*3</f>
        <v>0</v>
      </c>
    </row>
    <row r="40" spans="1:20" x14ac:dyDescent="0.25">
      <c r="A40" s="304" t="s">
        <v>36</v>
      </c>
      <c r="B40" s="405">
        <v>20</v>
      </c>
      <c r="C40" s="374">
        <f>'Pque N Mundo II'!B40</f>
        <v>1</v>
      </c>
      <c r="D40" s="428">
        <f t="shared" si="83"/>
        <v>20</v>
      </c>
      <c r="E40" s="656">
        <f>'Pque N Mundo II'!G40</f>
        <v>1</v>
      </c>
      <c r="F40" s="453">
        <f t="shared" si="84"/>
        <v>0</v>
      </c>
      <c r="G40" s="159">
        <f>'Pque N Mundo II'!I40</f>
        <v>1.5</v>
      </c>
      <c r="H40" s="453">
        <f t="shared" si="85"/>
        <v>10</v>
      </c>
      <c r="I40" s="159">
        <f>'Pque N Mundo II'!K40</f>
        <v>1</v>
      </c>
      <c r="J40" s="453">
        <f t="shared" si="86"/>
        <v>0</v>
      </c>
      <c r="K40" s="385">
        <f t="shared" si="87"/>
        <v>3.5</v>
      </c>
      <c r="L40" s="466">
        <f t="shared" si="88"/>
        <v>10</v>
      </c>
      <c r="M40" s="656">
        <f>'Pque N Mundo II'!O40</f>
        <v>1</v>
      </c>
      <c r="N40" s="453">
        <f t="shared" si="89"/>
        <v>0</v>
      </c>
      <c r="O40" s="656">
        <f>'Pque N Mundo II'!Q40</f>
        <v>1</v>
      </c>
      <c r="P40" s="453">
        <f t="shared" si="90"/>
        <v>0</v>
      </c>
      <c r="Q40" s="656">
        <f>'Pque N Mundo II'!S40</f>
        <v>1</v>
      </c>
      <c r="R40" s="453">
        <f t="shared" si="91"/>
        <v>0</v>
      </c>
      <c r="S40" s="385">
        <f t="shared" si="92"/>
        <v>3</v>
      </c>
      <c r="T40" s="466">
        <f t="shared" si="93"/>
        <v>0</v>
      </c>
    </row>
    <row r="41" spans="1:20" x14ac:dyDescent="0.25">
      <c r="A41" s="304" t="s">
        <v>37</v>
      </c>
      <c r="B41" s="405">
        <v>20</v>
      </c>
      <c r="C41" s="374">
        <f>'Pque N Mundo II'!B41</f>
        <v>1</v>
      </c>
      <c r="D41" s="428">
        <f t="shared" si="83"/>
        <v>20</v>
      </c>
      <c r="E41" s="656">
        <f>'Pque N Mundo II'!G41</f>
        <v>1</v>
      </c>
      <c r="F41" s="453">
        <f t="shared" si="84"/>
        <v>0</v>
      </c>
      <c r="G41" s="159">
        <f>'Pque N Mundo II'!I41</f>
        <v>1</v>
      </c>
      <c r="H41" s="453">
        <f t="shared" si="85"/>
        <v>0</v>
      </c>
      <c r="I41" s="159">
        <f>'Pque N Mundo II'!K41</f>
        <v>1</v>
      </c>
      <c r="J41" s="453">
        <f t="shared" si="86"/>
        <v>0</v>
      </c>
      <c r="K41" s="385">
        <f t="shared" si="87"/>
        <v>3</v>
      </c>
      <c r="L41" s="466">
        <f t="shared" si="88"/>
        <v>0</v>
      </c>
      <c r="M41" s="656">
        <f>'Pque N Mundo II'!O41</f>
        <v>1</v>
      </c>
      <c r="N41" s="453">
        <f t="shared" si="89"/>
        <v>0</v>
      </c>
      <c r="O41" s="656">
        <f>'Pque N Mundo II'!Q41</f>
        <v>1</v>
      </c>
      <c r="P41" s="453">
        <f t="shared" si="90"/>
        <v>0</v>
      </c>
      <c r="Q41" s="656">
        <f>'Pque N Mundo II'!S41</f>
        <v>1</v>
      </c>
      <c r="R41" s="453">
        <f t="shared" si="91"/>
        <v>0</v>
      </c>
      <c r="S41" s="385">
        <f t="shared" si="92"/>
        <v>3</v>
      </c>
      <c r="T41" s="466">
        <f t="shared" si="93"/>
        <v>0</v>
      </c>
    </row>
    <row r="42" spans="1:20" x14ac:dyDescent="0.25">
      <c r="A42" s="304" t="s">
        <v>39</v>
      </c>
      <c r="B42" s="405">
        <v>40</v>
      </c>
      <c r="C42" s="374">
        <f>'Pque N Mundo II'!B42</f>
        <v>1</v>
      </c>
      <c r="D42" s="428">
        <f t="shared" si="83"/>
        <v>40</v>
      </c>
      <c r="E42" s="656">
        <f>'Pque N Mundo II'!G42</f>
        <v>1</v>
      </c>
      <c r="F42" s="453">
        <f t="shared" si="84"/>
        <v>0</v>
      </c>
      <c r="G42" s="159">
        <f>'Pque N Mundo II'!I42</f>
        <v>1</v>
      </c>
      <c r="H42" s="453">
        <f t="shared" si="85"/>
        <v>0</v>
      </c>
      <c r="I42" s="159">
        <f>'Pque N Mundo II'!K42</f>
        <v>1</v>
      </c>
      <c r="J42" s="453">
        <f t="shared" si="86"/>
        <v>0</v>
      </c>
      <c r="K42" s="385">
        <f t="shared" si="87"/>
        <v>3</v>
      </c>
      <c r="L42" s="466">
        <f t="shared" si="88"/>
        <v>0</v>
      </c>
      <c r="M42" s="656">
        <f>'Pque N Mundo II'!O42</f>
        <v>1</v>
      </c>
      <c r="N42" s="453">
        <f t="shared" si="89"/>
        <v>0</v>
      </c>
      <c r="O42" s="656">
        <f>'Pque N Mundo II'!Q42</f>
        <v>1</v>
      </c>
      <c r="P42" s="453">
        <f t="shared" si="90"/>
        <v>0</v>
      </c>
      <c r="Q42" s="656">
        <f>'Pque N Mundo II'!S42</f>
        <v>1</v>
      </c>
      <c r="R42" s="453">
        <f t="shared" si="91"/>
        <v>0</v>
      </c>
      <c r="S42" s="385">
        <f t="shared" si="92"/>
        <v>3</v>
      </c>
      <c r="T42" s="466">
        <f t="shared" si="93"/>
        <v>0</v>
      </c>
    </row>
    <row r="43" spans="1:20" x14ac:dyDescent="0.25">
      <c r="A43" s="304" t="s">
        <v>44</v>
      </c>
      <c r="B43" s="405">
        <v>40</v>
      </c>
      <c r="C43" s="374">
        <f>'Pque N Mundo II'!B43</f>
        <v>1</v>
      </c>
      <c r="D43" s="428">
        <f t="shared" si="83"/>
        <v>40</v>
      </c>
      <c r="E43" s="656">
        <f>'Pque N Mundo II'!G43</f>
        <v>1</v>
      </c>
      <c r="F43" s="453">
        <f t="shared" si="84"/>
        <v>0</v>
      </c>
      <c r="G43" s="159">
        <f>'Pque N Mundo II'!I43</f>
        <v>1</v>
      </c>
      <c r="H43" s="453">
        <f t="shared" si="85"/>
        <v>0</v>
      </c>
      <c r="I43" s="159">
        <f>'Pque N Mundo II'!K43</f>
        <v>1</v>
      </c>
      <c r="J43" s="453">
        <f t="shared" si="86"/>
        <v>0</v>
      </c>
      <c r="K43" s="385">
        <f t="shared" si="87"/>
        <v>3</v>
      </c>
      <c r="L43" s="466">
        <f t="shared" si="88"/>
        <v>0</v>
      </c>
      <c r="M43" s="656">
        <f>'Pque N Mundo II'!O43</f>
        <v>1</v>
      </c>
      <c r="N43" s="453">
        <f t="shared" si="89"/>
        <v>0</v>
      </c>
      <c r="O43" s="656">
        <f>'Pque N Mundo II'!Q43</f>
        <v>1</v>
      </c>
      <c r="P43" s="453">
        <f t="shared" si="90"/>
        <v>0</v>
      </c>
      <c r="Q43" s="656">
        <f>'Pque N Mundo II'!S43</f>
        <v>1</v>
      </c>
      <c r="R43" s="453">
        <f t="shared" si="91"/>
        <v>0</v>
      </c>
      <c r="S43" s="385">
        <f t="shared" si="92"/>
        <v>3</v>
      </c>
      <c r="T43" s="466">
        <f t="shared" si="93"/>
        <v>0</v>
      </c>
    </row>
    <row r="44" spans="1:20" x14ac:dyDescent="0.25">
      <c r="A44" s="304" t="s">
        <v>38</v>
      </c>
      <c r="B44" s="405">
        <v>20</v>
      </c>
      <c r="C44" s="374">
        <f>'Pque N Mundo II'!B44</f>
        <v>2</v>
      </c>
      <c r="D44" s="428">
        <f t="shared" si="83"/>
        <v>40</v>
      </c>
      <c r="E44" s="656">
        <f>'Pque N Mundo II'!G44</f>
        <v>2</v>
      </c>
      <c r="F44" s="453">
        <f t="shared" si="84"/>
        <v>0</v>
      </c>
      <c r="G44" s="159">
        <f>'Pque N Mundo II'!I44</f>
        <v>2</v>
      </c>
      <c r="H44" s="453">
        <f t="shared" si="85"/>
        <v>0</v>
      </c>
      <c r="I44" s="159">
        <f>'Pque N Mundo II'!K44</f>
        <v>1</v>
      </c>
      <c r="J44" s="453">
        <f t="shared" si="86"/>
        <v>-20</v>
      </c>
      <c r="K44" s="385">
        <f t="shared" si="87"/>
        <v>5</v>
      </c>
      <c r="L44" s="466">
        <f t="shared" si="88"/>
        <v>-20</v>
      </c>
      <c r="M44" s="656">
        <f>'Pque N Mundo II'!O44</f>
        <v>1</v>
      </c>
      <c r="N44" s="453">
        <f t="shared" si="89"/>
        <v>-20</v>
      </c>
      <c r="O44" s="656">
        <f>'Pque N Mundo II'!Q44</f>
        <v>2</v>
      </c>
      <c r="P44" s="453">
        <f t="shared" si="90"/>
        <v>0</v>
      </c>
      <c r="Q44" s="656">
        <f>'Pque N Mundo II'!S44</f>
        <v>2</v>
      </c>
      <c r="R44" s="453">
        <f t="shared" si="91"/>
        <v>0</v>
      </c>
      <c r="S44" s="385">
        <f t="shared" si="92"/>
        <v>5</v>
      </c>
      <c r="T44" s="466">
        <f t="shared" si="93"/>
        <v>-20</v>
      </c>
    </row>
    <row r="45" spans="1:20" ht="15.75" thickBot="1" x14ac:dyDescent="0.3">
      <c r="A45" s="306" t="s">
        <v>40</v>
      </c>
      <c r="B45" s="406">
        <v>40</v>
      </c>
      <c r="C45" s="375">
        <f>'Pque N Mundo II'!B45</f>
        <v>1</v>
      </c>
      <c r="D45" s="430">
        <f t="shared" si="83"/>
        <v>40</v>
      </c>
      <c r="E45" s="657">
        <f>'Pque N Mundo II'!G45</f>
        <v>1</v>
      </c>
      <c r="F45" s="454">
        <f t="shared" si="84"/>
        <v>0</v>
      </c>
      <c r="G45" s="654">
        <f>'Pque N Mundo II'!I45</f>
        <v>1</v>
      </c>
      <c r="H45" s="457">
        <f t="shared" si="85"/>
        <v>0</v>
      </c>
      <c r="I45" s="654">
        <f>'Pque N Mundo II'!K45</f>
        <v>1</v>
      </c>
      <c r="J45" s="457">
        <f t="shared" si="86"/>
        <v>0</v>
      </c>
      <c r="K45" s="386">
        <f t="shared" si="87"/>
        <v>3</v>
      </c>
      <c r="L45" s="467">
        <f t="shared" si="88"/>
        <v>0</v>
      </c>
      <c r="M45" s="657">
        <f>'Pque N Mundo II'!O45</f>
        <v>1</v>
      </c>
      <c r="N45" s="454">
        <f t="shared" si="89"/>
        <v>0</v>
      </c>
      <c r="O45" s="657">
        <f>'Pque N Mundo II'!Q45</f>
        <v>1</v>
      </c>
      <c r="P45" s="454">
        <f t="shared" si="90"/>
        <v>0</v>
      </c>
      <c r="Q45" s="657">
        <f>'Pque N Mundo II'!S45</f>
        <v>1</v>
      </c>
      <c r="R45" s="454">
        <f t="shared" si="91"/>
        <v>0</v>
      </c>
      <c r="S45" s="386">
        <f t="shared" si="92"/>
        <v>3</v>
      </c>
      <c r="T45" s="467">
        <f t="shared" si="93"/>
        <v>0</v>
      </c>
    </row>
    <row r="46" spans="1:20" ht="15.75" thickBot="1" x14ac:dyDescent="0.3">
      <c r="A46" s="164" t="s">
        <v>7</v>
      </c>
      <c r="B46" s="424">
        <f>SUM(B39:B45)</f>
        <v>210</v>
      </c>
      <c r="C46" s="165">
        <f>SUM(C39:C45)</f>
        <v>8</v>
      </c>
      <c r="D46" s="431">
        <f t="shared" ref="D46:T46" si="94">SUM(D39:D45)</f>
        <v>230</v>
      </c>
      <c r="E46" s="652">
        <f t="shared" si="94"/>
        <v>8</v>
      </c>
      <c r="F46" s="451">
        <f t="shared" si="94"/>
        <v>0</v>
      </c>
      <c r="G46" s="655">
        <f t="shared" si="94"/>
        <v>8.5</v>
      </c>
      <c r="H46" s="484">
        <f t="shared" si="94"/>
        <v>10</v>
      </c>
      <c r="I46" s="655">
        <f t="shared" si="94"/>
        <v>7</v>
      </c>
      <c r="J46" s="484">
        <f t="shared" si="94"/>
        <v>-20</v>
      </c>
      <c r="K46" s="106">
        <f t="shared" ref="K46:L46" si="95">SUM(K39:K45)</f>
        <v>23.5</v>
      </c>
      <c r="L46" s="853">
        <f t="shared" si="95"/>
        <v>-10</v>
      </c>
      <c r="M46" s="652">
        <f t="shared" si="94"/>
        <v>7</v>
      </c>
      <c r="N46" s="451">
        <f t="shared" si="94"/>
        <v>-20</v>
      </c>
      <c r="O46" s="652">
        <f t="shared" si="94"/>
        <v>8</v>
      </c>
      <c r="P46" s="451">
        <f t="shared" si="94"/>
        <v>0</v>
      </c>
      <c r="Q46" s="652">
        <f t="shared" si="94"/>
        <v>8</v>
      </c>
      <c r="R46" s="451">
        <f t="shared" si="94"/>
        <v>0</v>
      </c>
      <c r="S46" s="106">
        <f t="shared" si="94"/>
        <v>23</v>
      </c>
      <c r="T46" s="464">
        <f t="shared" si="94"/>
        <v>-20</v>
      </c>
    </row>
    <row r="48" spans="1:20" ht="15.75" x14ac:dyDescent="0.25">
      <c r="A48" s="1427" t="s">
        <v>279</v>
      </c>
      <c r="B48" s="1428"/>
      <c r="C48" s="1428"/>
      <c r="D48" s="1428"/>
      <c r="E48" s="1428"/>
      <c r="F48" s="1428"/>
      <c r="G48" s="1428"/>
      <c r="H48" s="1428"/>
      <c r="I48" s="1428"/>
      <c r="J48" s="1428"/>
      <c r="K48" s="1428"/>
      <c r="L48" s="1428"/>
      <c r="M48" s="1428"/>
      <c r="N48" s="1428"/>
      <c r="O48" s="1428"/>
      <c r="P48" s="1428"/>
      <c r="Q48" s="1428"/>
      <c r="R48" s="1428"/>
      <c r="S48" s="1428"/>
      <c r="T48" s="1428"/>
    </row>
    <row r="49" spans="1:20" ht="36.75" thickBot="1" x14ac:dyDescent="0.3">
      <c r="A49" s="144" t="s">
        <v>14</v>
      </c>
      <c r="B49" s="403" t="str">
        <f t="shared" ref="B49:T49" si="96">B5</f>
        <v>Carga Horária</v>
      </c>
      <c r="C49" s="145" t="str">
        <f t="shared" si="96"/>
        <v>Equipe Mínima TA</v>
      </c>
      <c r="D49" s="433" t="str">
        <f t="shared" si="96"/>
        <v>Total Horas</v>
      </c>
      <c r="E49" s="669" t="str">
        <f t="shared" si="96"/>
        <v>MAR</v>
      </c>
      <c r="F49" s="476" t="str">
        <f t="shared" si="96"/>
        <v>Saldo Mar</v>
      </c>
      <c r="G49" s="669" t="str">
        <f t="shared" si="96"/>
        <v>ABR</v>
      </c>
      <c r="H49" s="476" t="str">
        <f t="shared" si="96"/>
        <v>Saldo Abr</v>
      </c>
      <c r="I49" s="669" t="str">
        <f t="shared" si="96"/>
        <v>MAI</v>
      </c>
      <c r="J49" s="476" t="str">
        <f t="shared" si="96"/>
        <v>Saldo Mai</v>
      </c>
      <c r="K49" s="380" t="str">
        <f t="shared" ref="K49:L49" si="97">K5</f>
        <v>3º Trimestre</v>
      </c>
      <c r="L49" s="474" t="str">
        <f t="shared" si="97"/>
        <v>Saldo Trim</v>
      </c>
      <c r="M49" s="669" t="str">
        <f t="shared" si="96"/>
        <v>JUN</v>
      </c>
      <c r="N49" s="476" t="str">
        <f t="shared" si="96"/>
        <v>Saldo Jun</v>
      </c>
      <c r="O49" s="649" t="str">
        <f t="shared" si="96"/>
        <v>JUL</v>
      </c>
      <c r="P49" s="476" t="str">
        <f t="shared" si="96"/>
        <v>Saldo Jul</v>
      </c>
      <c r="Q49" s="649" t="str">
        <f t="shared" si="96"/>
        <v>AGO</v>
      </c>
      <c r="R49" s="476" t="str">
        <f t="shared" si="96"/>
        <v>Saldo Ago</v>
      </c>
      <c r="S49" s="380" t="str">
        <f t="shared" si="96"/>
        <v>4º Trimestre</v>
      </c>
      <c r="T49" s="474" t="str">
        <f t="shared" si="96"/>
        <v>Saldo Trim</v>
      </c>
    </row>
    <row r="50" spans="1:20" ht="15.75" thickTop="1" x14ac:dyDescent="0.25">
      <c r="A50" s="154" t="s">
        <v>33</v>
      </c>
      <c r="B50" s="404">
        <v>20</v>
      </c>
      <c r="C50" s="235">
        <f>'AMA_UBS J Brasil'!$B$18</f>
        <v>6</v>
      </c>
      <c r="D50" s="434">
        <f t="shared" ref="D50:D59" si="98">C50*B50</f>
        <v>120</v>
      </c>
      <c r="E50" s="650">
        <f>'AMA_UBS J Brasil'!$G$18</f>
        <v>6</v>
      </c>
      <c r="F50" s="448">
        <f t="shared" ref="F50:F59" si="99">(E50*$B50)-$D50</f>
        <v>0</v>
      </c>
      <c r="G50" s="650">
        <f>'AMA_UBS J Brasil'!$I$18</f>
        <v>0</v>
      </c>
      <c r="H50" s="448">
        <f t="shared" ref="H50:H59" si="100">(G50*$B50)-$D50</f>
        <v>-120</v>
      </c>
      <c r="I50" s="650">
        <f>'AMA_UBS J Brasil'!$K$18</f>
        <v>0</v>
      </c>
      <c r="J50" s="448">
        <f t="shared" ref="J50:J59" si="101">(I50*$B50)-$D50</f>
        <v>-120</v>
      </c>
      <c r="K50" s="366">
        <f t="shared" ref="K50:K59" si="102">SUM(E50,G50,I50)</f>
        <v>6</v>
      </c>
      <c r="L50" s="461">
        <f t="shared" ref="L50:L56" si="103">(K50*$B50)-$D50*3</f>
        <v>-240</v>
      </c>
      <c r="M50" s="650">
        <f>'AMA_UBS J Brasil'!$O$18</f>
        <v>0</v>
      </c>
      <c r="N50" s="448">
        <f t="shared" ref="N50:N59" si="104">(M50*$B50)-$D50</f>
        <v>-120</v>
      </c>
      <c r="O50" s="650">
        <f>'AMA_UBS J Brasil'!$Q$18</f>
        <v>0</v>
      </c>
      <c r="P50" s="448">
        <f t="shared" ref="P50:P59" si="105">(O50*$B50)-$D50</f>
        <v>-120</v>
      </c>
      <c r="Q50" s="650">
        <f>'AMA_UBS J Brasil'!$S$18</f>
        <v>0</v>
      </c>
      <c r="R50" s="448">
        <f t="shared" ref="R50:R59" si="106">(Q50*$B50)-$D50</f>
        <v>-120</v>
      </c>
      <c r="S50" s="366">
        <f t="shared" ref="S50:S59" si="107">SUM(M50,O50,Q50)</f>
        <v>0</v>
      </c>
      <c r="T50" s="461">
        <f t="shared" ref="T50:T59" si="108">(S50*$B50)-$D50*3</f>
        <v>-360</v>
      </c>
    </row>
    <row r="51" spans="1:20" x14ac:dyDescent="0.25">
      <c r="A51" s="154" t="s">
        <v>20</v>
      </c>
      <c r="B51" s="405">
        <v>20</v>
      </c>
      <c r="C51" s="238">
        <f>'AMA_UBS J Brasil'!$B$21</f>
        <v>6</v>
      </c>
      <c r="D51" s="435">
        <f t="shared" si="98"/>
        <v>120</v>
      </c>
      <c r="E51" s="159">
        <f>'AMA_UBS J Brasil'!$G$21</f>
        <v>7</v>
      </c>
      <c r="F51" s="449">
        <f t="shared" si="99"/>
        <v>20</v>
      </c>
      <c r="G51" s="159">
        <f>'AMA_UBS J Brasil'!$I$21</f>
        <v>0</v>
      </c>
      <c r="H51" s="449">
        <f t="shared" si="100"/>
        <v>-120</v>
      </c>
      <c r="I51" s="159">
        <f>'AMA_UBS J Brasil'!$K$21</f>
        <v>0</v>
      </c>
      <c r="J51" s="449">
        <f t="shared" si="101"/>
        <v>-120</v>
      </c>
      <c r="K51" s="382">
        <f t="shared" si="102"/>
        <v>7</v>
      </c>
      <c r="L51" s="462">
        <f t="shared" si="103"/>
        <v>-220</v>
      </c>
      <c r="M51" s="159">
        <f>'AMA_UBS J Brasil'!$O$21</f>
        <v>0</v>
      </c>
      <c r="N51" s="449">
        <f t="shared" si="104"/>
        <v>-120</v>
      </c>
      <c r="O51" s="159">
        <f>'AMA_UBS J Brasil'!$Q$21</f>
        <v>0</v>
      </c>
      <c r="P51" s="449">
        <f t="shared" si="105"/>
        <v>-120</v>
      </c>
      <c r="Q51" s="159">
        <f>'AMA_UBS J Brasil'!$S$21</f>
        <v>0</v>
      </c>
      <c r="R51" s="449">
        <f t="shared" si="106"/>
        <v>-120</v>
      </c>
      <c r="S51" s="382">
        <f t="shared" si="107"/>
        <v>0</v>
      </c>
      <c r="T51" s="462">
        <f t="shared" si="108"/>
        <v>-360</v>
      </c>
    </row>
    <row r="52" spans="1:20" x14ac:dyDescent="0.25">
      <c r="A52" s="154" t="s">
        <v>43</v>
      </c>
      <c r="B52" s="405">
        <v>20</v>
      </c>
      <c r="C52" s="238">
        <f>'AMA_UBS J Brasil'!B23</f>
        <v>6</v>
      </c>
      <c r="D52" s="435">
        <f t="shared" si="98"/>
        <v>120</v>
      </c>
      <c r="E52" s="159">
        <f>'AMA_UBS J Brasil'!G23</f>
        <v>3</v>
      </c>
      <c r="F52" s="449">
        <f t="shared" si="99"/>
        <v>-60</v>
      </c>
      <c r="G52" s="159">
        <f>'AMA_UBS J Brasil'!I23</f>
        <v>0</v>
      </c>
      <c r="H52" s="449">
        <f t="shared" si="100"/>
        <v>-120</v>
      </c>
      <c r="I52" s="159">
        <f>'AMA_UBS J Brasil'!K23</f>
        <v>0</v>
      </c>
      <c r="J52" s="449">
        <f>(I52*$B52)-$D52</f>
        <v>-120</v>
      </c>
      <c r="K52" s="382">
        <f t="shared" si="102"/>
        <v>3</v>
      </c>
      <c r="L52" s="462">
        <f t="shared" si="103"/>
        <v>-300</v>
      </c>
      <c r="M52" s="159">
        <f>'AMA_UBS J Brasil'!O23</f>
        <v>0</v>
      </c>
      <c r="N52" s="449">
        <f>(M52*$B52)-$D52</f>
        <v>-120</v>
      </c>
      <c r="O52" s="159">
        <f>'AMA_UBS J Brasil'!Q23</f>
        <v>0</v>
      </c>
      <c r="P52" s="449">
        <f>(O52*$B52)-$D52</f>
        <v>-120</v>
      </c>
      <c r="Q52" s="159">
        <f>'AMA_UBS J Brasil'!S23</f>
        <v>0</v>
      </c>
      <c r="R52" s="449">
        <f t="shared" si="106"/>
        <v>-120</v>
      </c>
      <c r="S52" s="382">
        <f t="shared" si="107"/>
        <v>0</v>
      </c>
      <c r="T52" s="462">
        <f t="shared" si="108"/>
        <v>-360</v>
      </c>
    </row>
    <row r="53" spans="1:20" x14ac:dyDescent="0.25">
      <c r="A53" s="154" t="s">
        <v>22</v>
      </c>
      <c r="B53" s="405">
        <v>20</v>
      </c>
      <c r="C53" s="238">
        <f>'AMA_UBS J Brasil'!B24</f>
        <v>1</v>
      </c>
      <c r="D53" s="435">
        <f t="shared" si="98"/>
        <v>20</v>
      </c>
      <c r="E53" s="159">
        <f>'AMA_UBS J Brasil'!G24</f>
        <v>1</v>
      </c>
      <c r="F53" s="449">
        <f t="shared" si="99"/>
        <v>0</v>
      </c>
      <c r="G53" s="159">
        <f>'AMA_UBS J Brasil'!I24</f>
        <v>0</v>
      </c>
      <c r="H53" s="449">
        <f t="shared" si="100"/>
        <v>-20</v>
      </c>
      <c r="I53" s="159">
        <f>'AMA_UBS J Brasil'!K24</f>
        <v>0</v>
      </c>
      <c r="J53" s="449">
        <f t="shared" si="101"/>
        <v>-20</v>
      </c>
      <c r="K53" s="382">
        <f t="shared" si="102"/>
        <v>1</v>
      </c>
      <c r="L53" s="462">
        <f t="shared" si="103"/>
        <v>-40</v>
      </c>
      <c r="M53" s="159">
        <f>'AMA_UBS J Brasil'!O24</f>
        <v>0</v>
      </c>
      <c r="N53" s="449">
        <f t="shared" si="104"/>
        <v>-20</v>
      </c>
      <c r="O53" s="159">
        <f>'AMA_UBS J Brasil'!Q24</f>
        <v>0</v>
      </c>
      <c r="P53" s="449">
        <f t="shared" si="105"/>
        <v>-20</v>
      </c>
      <c r="Q53" s="159">
        <f>'AMA_UBS J Brasil'!S24</f>
        <v>0</v>
      </c>
      <c r="R53" s="449">
        <f t="shared" si="106"/>
        <v>-20</v>
      </c>
      <c r="S53" s="382">
        <f t="shared" si="107"/>
        <v>0</v>
      </c>
      <c r="T53" s="462">
        <f t="shared" si="108"/>
        <v>-60</v>
      </c>
    </row>
    <row r="54" spans="1:20" x14ac:dyDescent="0.25">
      <c r="A54" s="154" t="s">
        <v>23</v>
      </c>
      <c r="B54" s="405">
        <v>20</v>
      </c>
      <c r="C54" s="238">
        <f>'AMA_UBS J Brasil'!B25</f>
        <v>4</v>
      </c>
      <c r="D54" s="435">
        <f t="shared" si="98"/>
        <v>80</v>
      </c>
      <c r="E54" s="159">
        <f>'AMA_UBS J Brasil'!G25</f>
        <v>3</v>
      </c>
      <c r="F54" s="449">
        <f t="shared" si="99"/>
        <v>-20</v>
      </c>
      <c r="G54" s="159">
        <f>'AMA_UBS J Brasil'!I25</f>
        <v>0</v>
      </c>
      <c r="H54" s="449">
        <f t="shared" si="100"/>
        <v>-80</v>
      </c>
      <c r="I54" s="159">
        <f>'AMA_UBS J Brasil'!K25</f>
        <v>0</v>
      </c>
      <c r="J54" s="449">
        <f t="shared" si="101"/>
        <v>-80</v>
      </c>
      <c r="K54" s="382">
        <f t="shared" si="102"/>
        <v>3</v>
      </c>
      <c r="L54" s="462">
        <f t="shared" si="103"/>
        <v>-180</v>
      </c>
      <c r="M54" s="159">
        <f>'AMA_UBS J Brasil'!O25</f>
        <v>0</v>
      </c>
      <c r="N54" s="449">
        <f t="shared" si="104"/>
        <v>-80</v>
      </c>
      <c r="O54" s="159">
        <f>'AMA_UBS J Brasil'!Q25</f>
        <v>0</v>
      </c>
      <c r="P54" s="449">
        <f t="shared" si="105"/>
        <v>-80</v>
      </c>
      <c r="Q54" s="159">
        <f>'AMA_UBS J Brasil'!S25</f>
        <v>0</v>
      </c>
      <c r="R54" s="449">
        <f t="shared" si="106"/>
        <v>-80</v>
      </c>
      <c r="S54" s="382">
        <f t="shared" si="107"/>
        <v>0</v>
      </c>
      <c r="T54" s="462">
        <f t="shared" si="108"/>
        <v>-240</v>
      </c>
    </row>
    <row r="55" spans="1:20" x14ac:dyDescent="0.25">
      <c r="A55" s="154" t="s">
        <v>24</v>
      </c>
      <c r="B55" s="405">
        <v>30</v>
      </c>
      <c r="C55" s="238">
        <f>'AMA_UBS J Brasil'!B26</f>
        <v>3</v>
      </c>
      <c r="D55" s="435">
        <f t="shared" si="98"/>
        <v>90</v>
      </c>
      <c r="E55" s="159">
        <f>'AMA_UBS J Brasil'!G26</f>
        <v>3</v>
      </c>
      <c r="F55" s="449">
        <f t="shared" si="99"/>
        <v>0</v>
      </c>
      <c r="G55" s="159">
        <f>'AMA_UBS J Brasil'!I26</f>
        <v>0</v>
      </c>
      <c r="H55" s="449">
        <f t="shared" si="100"/>
        <v>-90</v>
      </c>
      <c r="I55" s="159">
        <f>'AMA_UBS J Brasil'!K26</f>
        <v>0</v>
      </c>
      <c r="J55" s="449">
        <f t="shared" si="101"/>
        <v>-90</v>
      </c>
      <c r="K55" s="382">
        <f t="shared" si="102"/>
        <v>3</v>
      </c>
      <c r="L55" s="462">
        <f t="shared" si="103"/>
        <v>-180</v>
      </c>
      <c r="M55" s="159">
        <f>'AMA_UBS J Brasil'!O26</f>
        <v>0</v>
      </c>
      <c r="N55" s="449">
        <f t="shared" si="104"/>
        <v>-90</v>
      </c>
      <c r="O55" s="159">
        <f>'AMA_UBS J Brasil'!Q26</f>
        <v>0</v>
      </c>
      <c r="P55" s="449">
        <f t="shared" si="105"/>
        <v>-90</v>
      </c>
      <c r="Q55" s="159">
        <f>'AMA_UBS J Brasil'!S26</f>
        <v>0</v>
      </c>
      <c r="R55" s="449">
        <f t="shared" si="106"/>
        <v>-90</v>
      </c>
      <c r="S55" s="382">
        <f t="shared" si="107"/>
        <v>0</v>
      </c>
      <c r="T55" s="462">
        <f t="shared" si="108"/>
        <v>-270</v>
      </c>
    </row>
    <row r="56" spans="1:20" x14ac:dyDescent="0.25">
      <c r="A56" s="154" t="s">
        <v>25</v>
      </c>
      <c r="B56" s="405">
        <v>30</v>
      </c>
      <c r="C56" s="238">
        <f>'AMA_UBS J Brasil'!B28</f>
        <v>5</v>
      </c>
      <c r="D56" s="435">
        <f t="shared" si="98"/>
        <v>150</v>
      </c>
      <c r="E56" s="159">
        <f>'AMA_UBS J Brasil'!G28</f>
        <v>5</v>
      </c>
      <c r="F56" s="449">
        <f t="shared" si="99"/>
        <v>0</v>
      </c>
      <c r="G56" s="159">
        <f>'AMA_UBS J Brasil'!I28</f>
        <v>0</v>
      </c>
      <c r="H56" s="449">
        <f t="shared" si="100"/>
        <v>-150</v>
      </c>
      <c r="I56" s="159">
        <f>'AMA_UBS J Brasil'!K28</f>
        <v>0</v>
      </c>
      <c r="J56" s="449">
        <f t="shared" si="101"/>
        <v>-150</v>
      </c>
      <c r="K56" s="382">
        <f t="shared" si="102"/>
        <v>5</v>
      </c>
      <c r="L56" s="462">
        <f t="shared" si="103"/>
        <v>-300</v>
      </c>
      <c r="M56" s="159">
        <f>'AMA_UBS J Brasil'!O28</f>
        <v>0</v>
      </c>
      <c r="N56" s="449">
        <f t="shared" si="104"/>
        <v>-150</v>
      </c>
      <c r="O56" s="159">
        <f>'AMA_UBS J Brasil'!Q28</f>
        <v>0</v>
      </c>
      <c r="P56" s="449">
        <f t="shared" si="105"/>
        <v>-150</v>
      </c>
      <c r="Q56" s="159">
        <f>'AMA_UBS J Brasil'!S28</f>
        <v>0</v>
      </c>
      <c r="R56" s="449">
        <f t="shared" si="106"/>
        <v>-150</v>
      </c>
      <c r="S56" s="382">
        <f t="shared" si="107"/>
        <v>0</v>
      </c>
      <c r="T56" s="462">
        <f t="shared" si="108"/>
        <v>-450</v>
      </c>
    </row>
    <row r="57" spans="1:20" x14ac:dyDescent="0.25">
      <c r="A57" s="92" t="s">
        <v>175</v>
      </c>
      <c r="B57" s="405">
        <v>36</v>
      </c>
      <c r="C57" s="238">
        <v>8</v>
      </c>
      <c r="D57" s="435">
        <f>C57*B57</f>
        <v>288</v>
      </c>
      <c r="E57" s="159">
        <f>'AMA_UBS J Brasil'!G27</f>
        <v>8</v>
      </c>
      <c r="F57" s="449">
        <f>(E57*$B57)-$D57</f>
        <v>0</v>
      </c>
      <c r="G57" s="159">
        <f>'AMA_UBS J Brasil'!I27</f>
        <v>0</v>
      </c>
      <c r="H57" s="449">
        <f>(G57*$B57)-$D57</f>
        <v>-288</v>
      </c>
      <c r="I57" s="159">
        <f>'AMA_UBS J Brasil'!K27</f>
        <v>0</v>
      </c>
      <c r="J57" s="449">
        <f>(I57*$B57)-$D57</f>
        <v>-288</v>
      </c>
      <c r="K57" s="382">
        <f t="shared" si="102"/>
        <v>8</v>
      </c>
      <c r="L57" s="462">
        <f>(K57*$B57)-$D57*3</f>
        <v>-576</v>
      </c>
      <c r="M57" s="159">
        <f>'AMA_UBS J Brasil'!O27</f>
        <v>0</v>
      </c>
      <c r="N57" s="449">
        <f>(M57*$B57)-$D57</f>
        <v>-288</v>
      </c>
      <c r="O57" s="159">
        <f>'AMA_UBS J Brasil'!Q27</f>
        <v>0</v>
      </c>
      <c r="P57" s="449">
        <f>(O57*$B57)-$D57</f>
        <v>-288</v>
      </c>
      <c r="Q57" s="159">
        <f>'AMA_UBS J Brasil'!S27</f>
        <v>0</v>
      </c>
      <c r="R57" s="449">
        <f>(Q57*$B57)-$D57</f>
        <v>-288</v>
      </c>
      <c r="S57" s="382">
        <f t="shared" ref="S57" si="109">SUM(M57,O57,Q57)</f>
        <v>0</v>
      </c>
      <c r="T57" s="462">
        <f>(S57*$B57)-$D57*3</f>
        <v>-864</v>
      </c>
    </row>
    <row r="58" spans="1:20" hidden="1" x14ac:dyDescent="0.25">
      <c r="A58" s="178" t="s">
        <v>45</v>
      </c>
      <c r="B58" s="405">
        <v>40</v>
      </c>
      <c r="C58" s="238"/>
      <c r="D58" s="435">
        <f t="shared" si="98"/>
        <v>0</v>
      </c>
      <c r="E58" s="159">
        <f>'AMA_UBS J Brasil'!G29</f>
        <v>1</v>
      </c>
      <c r="F58" s="449">
        <f t="shared" si="99"/>
        <v>40</v>
      </c>
      <c r="G58" s="159">
        <f>'AMA_UBS J Brasil'!I29</f>
        <v>0</v>
      </c>
      <c r="H58" s="449">
        <f t="shared" si="100"/>
        <v>0</v>
      </c>
      <c r="I58" s="159">
        <f>'AMA_UBS J Brasil'!K29</f>
        <v>0</v>
      </c>
      <c r="J58" s="449">
        <f t="shared" si="101"/>
        <v>0</v>
      </c>
      <c r="K58" s="382">
        <f t="shared" si="102"/>
        <v>1</v>
      </c>
      <c r="L58" s="462">
        <f t="shared" ref="L58:L59" si="110">(K58*$B58)-$D58*3</f>
        <v>40</v>
      </c>
      <c r="M58" s="159">
        <f>'AMA_UBS J Brasil'!O29</f>
        <v>0</v>
      </c>
      <c r="N58" s="449">
        <f t="shared" si="104"/>
        <v>0</v>
      </c>
      <c r="O58" s="159">
        <f>'AMA_UBS J Brasil'!Q29</f>
        <v>0</v>
      </c>
      <c r="P58" s="449">
        <f t="shared" si="105"/>
        <v>0</v>
      </c>
      <c r="Q58" s="159">
        <f>'AMA_UBS J Brasil'!S29</f>
        <v>0</v>
      </c>
      <c r="R58" s="449">
        <f t="shared" si="106"/>
        <v>0</v>
      </c>
      <c r="S58" s="382">
        <f t="shared" si="107"/>
        <v>0</v>
      </c>
      <c r="T58" s="462">
        <f t="shared" si="108"/>
        <v>0</v>
      </c>
    </row>
    <row r="59" spans="1:20" ht="15.75" thickBot="1" x14ac:dyDescent="0.3">
      <c r="A59" s="199" t="s">
        <v>34</v>
      </c>
      <c r="B59" s="414">
        <v>30</v>
      </c>
      <c r="C59" s="260">
        <f>'AMA_UBS J Brasil'!$B$32</f>
        <v>3</v>
      </c>
      <c r="D59" s="486">
        <f t="shared" si="98"/>
        <v>90</v>
      </c>
      <c r="E59" s="654">
        <f>'AMA_UBS J Brasil'!$G$32</f>
        <v>3</v>
      </c>
      <c r="F59" s="457">
        <f t="shared" si="99"/>
        <v>0</v>
      </c>
      <c r="G59" s="654">
        <f>'AMA_UBS J Brasil'!$I$32</f>
        <v>0</v>
      </c>
      <c r="H59" s="457">
        <f t="shared" si="100"/>
        <v>-90</v>
      </c>
      <c r="I59" s="654">
        <f>'AMA_UBS J Brasil'!$K$32</f>
        <v>0</v>
      </c>
      <c r="J59" s="457">
        <f t="shared" si="101"/>
        <v>-90</v>
      </c>
      <c r="K59" s="390">
        <f t="shared" si="102"/>
        <v>3</v>
      </c>
      <c r="L59" s="470">
        <f t="shared" si="110"/>
        <v>-180</v>
      </c>
      <c r="M59" s="654">
        <f>'AMA_UBS J Brasil'!$O$32</f>
        <v>0</v>
      </c>
      <c r="N59" s="457">
        <f t="shared" si="104"/>
        <v>-90</v>
      </c>
      <c r="O59" s="654">
        <f>'AMA_UBS J Brasil'!$Q$32</f>
        <v>0</v>
      </c>
      <c r="P59" s="457">
        <f t="shared" si="105"/>
        <v>-90</v>
      </c>
      <c r="Q59" s="654">
        <f>'AMA_UBS J Brasil'!$S$32</f>
        <v>0</v>
      </c>
      <c r="R59" s="457">
        <f t="shared" si="106"/>
        <v>-90</v>
      </c>
      <c r="S59" s="390">
        <f t="shared" si="107"/>
        <v>0</v>
      </c>
      <c r="T59" s="470">
        <f t="shared" si="108"/>
        <v>-270</v>
      </c>
    </row>
    <row r="60" spans="1:20" ht="15.75" thickBot="1" x14ac:dyDescent="0.3">
      <c r="A60" s="487" t="s">
        <v>7</v>
      </c>
      <c r="B60" s="488">
        <f t="shared" ref="B60:T60" si="111">SUM(B50:B59)</f>
        <v>266</v>
      </c>
      <c r="C60" s="524">
        <f t="shared" si="111"/>
        <v>42</v>
      </c>
      <c r="D60" s="525">
        <f t="shared" si="111"/>
        <v>1078</v>
      </c>
      <c r="E60" s="658">
        <f t="shared" si="111"/>
        <v>40</v>
      </c>
      <c r="F60" s="490">
        <f t="shared" si="111"/>
        <v>-20</v>
      </c>
      <c r="G60" s="658">
        <f t="shared" si="111"/>
        <v>0</v>
      </c>
      <c r="H60" s="490">
        <f t="shared" si="111"/>
        <v>-1078</v>
      </c>
      <c r="I60" s="658">
        <f t="shared" si="111"/>
        <v>0</v>
      </c>
      <c r="J60" s="490">
        <f t="shared" si="111"/>
        <v>-1078</v>
      </c>
      <c r="K60" s="491">
        <f t="shared" ref="K60:L60" si="112">SUM(K50:K59)</f>
        <v>40</v>
      </c>
      <c r="L60" s="492">
        <f t="shared" si="112"/>
        <v>-2176</v>
      </c>
      <c r="M60" s="658">
        <f t="shared" si="111"/>
        <v>0</v>
      </c>
      <c r="N60" s="490">
        <f t="shared" si="111"/>
        <v>-1078</v>
      </c>
      <c r="O60" s="658">
        <f t="shared" si="111"/>
        <v>0</v>
      </c>
      <c r="P60" s="490">
        <f t="shared" si="111"/>
        <v>-1078</v>
      </c>
      <c r="Q60" s="658">
        <f t="shared" si="111"/>
        <v>0</v>
      </c>
      <c r="R60" s="490">
        <f t="shared" si="111"/>
        <v>-1078</v>
      </c>
      <c r="S60" s="491">
        <f t="shared" si="111"/>
        <v>0</v>
      </c>
      <c r="T60" s="492">
        <f t="shared" si="111"/>
        <v>-3234</v>
      </c>
    </row>
    <row r="62" spans="1:20" ht="15.75" x14ac:dyDescent="0.25">
      <c r="A62" s="1427" t="s">
        <v>281</v>
      </c>
      <c r="B62" s="1428"/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</row>
    <row r="63" spans="1:20" ht="36.75" thickBot="1" x14ac:dyDescent="0.3">
      <c r="A63" s="144" t="s">
        <v>14</v>
      </c>
      <c r="B63" s="403" t="str">
        <f t="shared" ref="B63:T63" si="113">B5</f>
        <v>Carga Horária</v>
      </c>
      <c r="C63" s="145" t="str">
        <f t="shared" si="113"/>
        <v>Equipe Mínima TA</v>
      </c>
      <c r="D63" s="433" t="str">
        <f t="shared" si="113"/>
        <v>Total Horas</v>
      </c>
      <c r="E63" s="669" t="str">
        <f t="shared" si="113"/>
        <v>MAR</v>
      </c>
      <c r="F63" s="476" t="str">
        <f t="shared" si="113"/>
        <v>Saldo Mar</v>
      </c>
      <c r="G63" s="669" t="str">
        <f t="shared" si="113"/>
        <v>ABR</v>
      </c>
      <c r="H63" s="476" t="str">
        <f t="shared" si="113"/>
        <v>Saldo Abr</v>
      </c>
      <c r="I63" s="669" t="str">
        <f t="shared" si="113"/>
        <v>MAI</v>
      </c>
      <c r="J63" s="476" t="str">
        <f t="shared" si="113"/>
        <v>Saldo Mai</v>
      </c>
      <c r="K63" s="380" t="str">
        <f t="shared" ref="K63:L63" si="114">K5</f>
        <v>3º Trimestre</v>
      </c>
      <c r="L63" s="474" t="str">
        <f t="shared" si="114"/>
        <v>Saldo Trim</v>
      </c>
      <c r="M63" s="669" t="str">
        <f t="shared" si="113"/>
        <v>JUN</v>
      </c>
      <c r="N63" s="476" t="str">
        <f t="shared" si="113"/>
        <v>Saldo Jun</v>
      </c>
      <c r="O63" s="649" t="str">
        <f t="shared" si="113"/>
        <v>JUL</v>
      </c>
      <c r="P63" s="476" t="str">
        <f t="shared" si="113"/>
        <v>Saldo Jul</v>
      </c>
      <c r="Q63" s="649" t="str">
        <f t="shared" si="113"/>
        <v>AGO</v>
      </c>
      <c r="R63" s="476" t="str">
        <f t="shared" si="113"/>
        <v>Saldo Ago</v>
      </c>
      <c r="S63" s="380" t="str">
        <f t="shared" si="113"/>
        <v>4º Trimestre</v>
      </c>
      <c r="T63" s="474" t="str">
        <f t="shared" si="113"/>
        <v>Saldo Trim</v>
      </c>
    </row>
    <row r="64" spans="1:20" ht="15.75" thickTop="1" x14ac:dyDescent="0.25">
      <c r="A64" s="154" t="s">
        <v>20</v>
      </c>
      <c r="B64" s="405">
        <v>20</v>
      </c>
      <c r="C64" s="238">
        <f>'AMA_UBS V Guilherme'!$B$19</f>
        <v>8</v>
      </c>
      <c r="D64" s="435">
        <f t="shared" ref="D64:D73" si="115">C64*B64</f>
        <v>160</v>
      </c>
      <c r="E64" s="159">
        <f>'AMA_UBS V Guilherme'!$G$19</f>
        <v>2</v>
      </c>
      <c r="F64" s="449">
        <f t="shared" ref="F64:F73" si="116">(E64*$B64)-$D64</f>
        <v>-120</v>
      </c>
      <c r="G64" s="159">
        <f>'AMA_UBS V Guilherme'!$I$19</f>
        <v>0</v>
      </c>
      <c r="H64" s="449">
        <f t="shared" ref="H64:H73" si="117">(G64*$B64)-$D64</f>
        <v>-160</v>
      </c>
      <c r="I64" s="159">
        <f>'AMA_UBS V Guilherme'!$K$19</f>
        <v>0</v>
      </c>
      <c r="J64" s="449">
        <f t="shared" ref="J64:J73" si="118">(I64*$B64)-$D64</f>
        <v>-160</v>
      </c>
      <c r="K64" s="382">
        <f t="shared" ref="K64:K73" si="119">SUM(E64,G64,I64)</f>
        <v>2</v>
      </c>
      <c r="L64" s="462">
        <f t="shared" ref="L64:L73" si="120">(K64*$B64)-$D64*3</f>
        <v>-440</v>
      </c>
      <c r="M64" s="159">
        <f>'AMA_UBS V Guilherme'!$O$19</f>
        <v>0</v>
      </c>
      <c r="N64" s="449">
        <f t="shared" ref="N64:N73" si="121">(M64*$B64)-$D64</f>
        <v>-160</v>
      </c>
      <c r="O64" s="159">
        <f>'AMA_UBS V Guilherme'!$Q$19</f>
        <v>0</v>
      </c>
      <c r="P64" s="449">
        <f t="shared" ref="P64:P73" si="122">(O64*$B64)-$D64</f>
        <v>-160</v>
      </c>
      <c r="Q64" s="159">
        <f>'AMA_UBS V Guilherme'!$S$19</f>
        <v>0</v>
      </c>
      <c r="R64" s="449">
        <f t="shared" ref="R64:R73" si="123">(Q64*$B64)-$D64</f>
        <v>-160</v>
      </c>
      <c r="S64" s="382">
        <f t="shared" ref="S64:S73" si="124">SUM(M64,O64,Q64)</f>
        <v>0</v>
      </c>
      <c r="T64" s="462">
        <f t="shared" ref="T64:T73" si="125">(S64*$B64)-$D64*3</f>
        <v>-480</v>
      </c>
    </row>
    <row r="65" spans="1:20" x14ac:dyDescent="0.25">
      <c r="A65" s="154" t="s">
        <v>43</v>
      </c>
      <c r="B65" s="405">
        <v>20</v>
      </c>
      <c r="C65" s="238">
        <f>'AMA_UBS V Guilherme'!B21</f>
        <v>3</v>
      </c>
      <c r="D65" s="435">
        <f t="shared" si="115"/>
        <v>60</v>
      </c>
      <c r="E65" s="159">
        <f>'AMA_UBS V Guilherme'!G21</f>
        <v>2</v>
      </c>
      <c r="F65" s="449">
        <f t="shared" si="116"/>
        <v>-20</v>
      </c>
      <c r="G65" s="159">
        <f>'AMA_UBS V Guilherme'!I21</f>
        <v>0</v>
      </c>
      <c r="H65" s="449">
        <f t="shared" si="117"/>
        <v>-60</v>
      </c>
      <c r="I65" s="159">
        <f>'AMA_UBS V Guilherme'!K21</f>
        <v>0</v>
      </c>
      <c r="J65" s="449">
        <f t="shared" si="118"/>
        <v>-60</v>
      </c>
      <c r="K65" s="382">
        <f t="shared" si="119"/>
        <v>2</v>
      </c>
      <c r="L65" s="462">
        <f t="shared" si="120"/>
        <v>-140</v>
      </c>
      <c r="M65" s="159">
        <f>'AMA_UBS V Guilherme'!O21</f>
        <v>0</v>
      </c>
      <c r="N65" s="449">
        <f t="shared" si="121"/>
        <v>-60</v>
      </c>
      <c r="O65" s="159">
        <f>'AMA_UBS V Guilherme'!Q21</f>
        <v>0</v>
      </c>
      <c r="P65" s="449">
        <f t="shared" si="122"/>
        <v>-60</v>
      </c>
      <c r="Q65" s="159">
        <f>'AMA_UBS V Guilherme'!S21</f>
        <v>0</v>
      </c>
      <c r="R65" s="449">
        <f t="shared" si="123"/>
        <v>-60</v>
      </c>
      <c r="S65" s="382">
        <f t="shared" si="124"/>
        <v>0</v>
      </c>
      <c r="T65" s="462">
        <f t="shared" si="125"/>
        <v>-180</v>
      </c>
    </row>
    <row r="66" spans="1:20" x14ac:dyDescent="0.25">
      <c r="A66" s="154" t="s">
        <v>22</v>
      </c>
      <c r="B66" s="405">
        <v>20</v>
      </c>
      <c r="C66" s="238">
        <f>'AMA_UBS V Guilherme'!B22</f>
        <v>1</v>
      </c>
      <c r="D66" s="435">
        <f t="shared" si="115"/>
        <v>20</v>
      </c>
      <c r="E66" s="159">
        <f>'AMA_UBS V Guilherme'!G22</f>
        <v>2.8</v>
      </c>
      <c r="F66" s="449">
        <f t="shared" si="116"/>
        <v>36</v>
      </c>
      <c r="G66" s="159">
        <f>'AMA_UBS V Guilherme'!I22</f>
        <v>0</v>
      </c>
      <c r="H66" s="449">
        <f t="shared" si="117"/>
        <v>-20</v>
      </c>
      <c r="I66" s="159">
        <f>'AMA_UBS V Guilherme'!K22</f>
        <v>0</v>
      </c>
      <c r="J66" s="449">
        <f t="shared" si="118"/>
        <v>-20</v>
      </c>
      <c r="K66" s="382">
        <f t="shared" si="119"/>
        <v>2.8</v>
      </c>
      <c r="L66" s="462">
        <f t="shared" si="120"/>
        <v>-4</v>
      </c>
      <c r="M66" s="159">
        <f>'AMA_UBS V Guilherme'!O22</f>
        <v>0</v>
      </c>
      <c r="N66" s="449">
        <f t="shared" si="121"/>
        <v>-20</v>
      </c>
      <c r="O66" s="159">
        <f>'AMA_UBS V Guilherme'!Q22</f>
        <v>0</v>
      </c>
      <c r="P66" s="449">
        <f t="shared" si="122"/>
        <v>-20</v>
      </c>
      <c r="Q66" s="159">
        <f>'AMA_UBS V Guilherme'!S22</f>
        <v>0</v>
      </c>
      <c r="R66" s="449">
        <f t="shared" si="123"/>
        <v>-20</v>
      </c>
      <c r="S66" s="382">
        <f t="shared" si="124"/>
        <v>0</v>
      </c>
      <c r="T66" s="462">
        <f t="shared" si="125"/>
        <v>-60</v>
      </c>
    </row>
    <row r="67" spans="1:20" x14ac:dyDescent="0.25">
      <c r="A67" s="154" t="s">
        <v>23</v>
      </c>
      <c r="B67" s="405">
        <v>20</v>
      </c>
      <c r="C67" s="238">
        <f>'AMA_UBS V Guilherme'!B23</f>
        <v>5</v>
      </c>
      <c r="D67" s="435">
        <f t="shared" si="115"/>
        <v>100</v>
      </c>
      <c r="E67" s="159">
        <f>'AMA_UBS V Guilherme'!G23</f>
        <v>2.7</v>
      </c>
      <c r="F67" s="449">
        <f t="shared" si="116"/>
        <v>-46</v>
      </c>
      <c r="G67" s="159">
        <f>'AMA_UBS V Guilherme'!I23</f>
        <v>0</v>
      </c>
      <c r="H67" s="449">
        <f t="shared" si="117"/>
        <v>-100</v>
      </c>
      <c r="I67" s="159">
        <f>'AMA_UBS V Guilherme'!K23</f>
        <v>0</v>
      </c>
      <c r="J67" s="449">
        <f t="shared" si="118"/>
        <v>-100</v>
      </c>
      <c r="K67" s="382">
        <f t="shared" si="119"/>
        <v>2.7</v>
      </c>
      <c r="L67" s="462">
        <f t="shared" si="120"/>
        <v>-246</v>
      </c>
      <c r="M67" s="159">
        <f>'AMA_UBS V Guilherme'!O23</f>
        <v>0</v>
      </c>
      <c r="N67" s="449">
        <f t="shared" si="121"/>
        <v>-100</v>
      </c>
      <c r="O67" s="159">
        <f>'AMA_UBS V Guilherme'!Q23</f>
        <v>0</v>
      </c>
      <c r="P67" s="449">
        <f t="shared" si="122"/>
        <v>-100</v>
      </c>
      <c r="Q67" s="159">
        <f>'AMA_UBS V Guilherme'!S23</f>
        <v>0</v>
      </c>
      <c r="R67" s="449">
        <f t="shared" si="123"/>
        <v>-100</v>
      </c>
      <c r="S67" s="382">
        <f t="shared" si="124"/>
        <v>0</v>
      </c>
      <c r="T67" s="462">
        <f t="shared" si="125"/>
        <v>-300</v>
      </c>
    </row>
    <row r="68" spans="1:20" hidden="1" x14ac:dyDescent="0.25">
      <c r="A68" s="178" t="s">
        <v>178</v>
      </c>
      <c r="B68" s="408">
        <v>40</v>
      </c>
      <c r="C68" s="158">
        <f>'AMA_UBS V Guilherme'!$B$26</f>
        <v>1</v>
      </c>
      <c r="D68" s="429">
        <f t="shared" si="115"/>
        <v>40</v>
      </c>
      <c r="E68" s="159">
        <f>'AMA_UBS V Guilherme'!$G$26</f>
        <v>1</v>
      </c>
      <c r="F68" s="449">
        <f t="shared" si="116"/>
        <v>0</v>
      </c>
      <c r="G68" s="159">
        <f>'AMA_UBS V Guilherme'!$I$26</f>
        <v>0</v>
      </c>
      <c r="H68" s="449">
        <f t="shared" si="117"/>
        <v>-40</v>
      </c>
      <c r="I68" s="159">
        <f>'AMA_UBS V Guilherme'!$K$26</f>
        <v>0</v>
      </c>
      <c r="J68" s="449">
        <f t="shared" si="118"/>
        <v>-40</v>
      </c>
      <c r="K68" s="382">
        <f t="shared" si="119"/>
        <v>1</v>
      </c>
      <c r="L68" s="462">
        <f t="shared" si="120"/>
        <v>-80</v>
      </c>
      <c r="M68" s="159">
        <f>'AMA_UBS V Guilherme'!$O$26</f>
        <v>0</v>
      </c>
      <c r="N68" s="449">
        <f t="shared" si="121"/>
        <v>-40</v>
      </c>
      <c r="O68" s="159">
        <f>'AMA_UBS V Guilherme'!$Q$26</f>
        <v>0</v>
      </c>
      <c r="P68" s="449">
        <f t="shared" si="122"/>
        <v>-40</v>
      </c>
      <c r="Q68" s="159">
        <f>'AMA_UBS V Guilherme'!$S$26</f>
        <v>0</v>
      </c>
      <c r="R68" s="449">
        <f t="shared" si="123"/>
        <v>-40</v>
      </c>
      <c r="S68" s="382">
        <f t="shared" si="124"/>
        <v>0</v>
      </c>
      <c r="T68" s="462">
        <f t="shared" si="125"/>
        <v>-120</v>
      </c>
    </row>
    <row r="69" spans="1:20" x14ac:dyDescent="0.25">
      <c r="A69" s="154" t="s">
        <v>24</v>
      </c>
      <c r="B69" s="405">
        <v>30</v>
      </c>
      <c r="C69" s="238">
        <f>'AMA_UBS V Guilherme'!B28</f>
        <v>3</v>
      </c>
      <c r="D69" s="435">
        <f t="shared" si="115"/>
        <v>90</v>
      </c>
      <c r="E69" s="159">
        <f>'AMA_UBS V Guilherme'!G28</f>
        <v>3</v>
      </c>
      <c r="F69" s="449">
        <f t="shared" si="116"/>
        <v>0</v>
      </c>
      <c r="G69" s="159">
        <f>'AMA_UBS V Guilherme'!I28</f>
        <v>0</v>
      </c>
      <c r="H69" s="449">
        <f t="shared" si="117"/>
        <v>-90</v>
      </c>
      <c r="I69" s="159">
        <f>'AMA_UBS V Guilherme'!K28</f>
        <v>0</v>
      </c>
      <c r="J69" s="449">
        <f t="shared" si="118"/>
        <v>-90</v>
      </c>
      <c r="K69" s="382">
        <f t="shared" si="119"/>
        <v>3</v>
      </c>
      <c r="L69" s="462">
        <f t="shared" si="120"/>
        <v>-180</v>
      </c>
      <c r="M69" s="159">
        <f>'AMA_UBS V Guilherme'!O28</f>
        <v>0</v>
      </c>
      <c r="N69" s="449">
        <f t="shared" si="121"/>
        <v>-90</v>
      </c>
      <c r="O69" s="159">
        <f>'AMA_UBS V Guilherme'!Q28</f>
        <v>0</v>
      </c>
      <c r="P69" s="449">
        <f t="shared" si="122"/>
        <v>-90</v>
      </c>
      <c r="Q69" s="159">
        <f>'AMA_UBS V Guilherme'!S28</f>
        <v>0</v>
      </c>
      <c r="R69" s="449">
        <f t="shared" si="123"/>
        <v>-90</v>
      </c>
      <c r="S69" s="382">
        <f t="shared" si="124"/>
        <v>0</v>
      </c>
      <c r="T69" s="462">
        <f t="shared" si="125"/>
        <v>-270</v>
      </c>
    </row>
    <row r="70" spans="1:20" x14ac:dyDescent="0.25">
      <c r="A70" s="154" t="s">
        <v>25</v>
      </c>
      <c r="B70" s="405">
        <v>30</v>
      </c>
      <c r="C70" s="238">
        <f>'AMA_UBS V Guilherme'!B29</f>
        <v>5</v>
      </c>
      <c r="D70" s="435">
        <f t="shared" si="115"/>
        <v>150</v>
      </c>
      <c r="E70" s="159">
        <f>'AMA_UBS V Guilherme'!G29</f>
        <v>1</v>
      </c>
      <c r="F70" s="449">
        <f t="shared" si="116"/>
        <v>-120</v>
      </c>
      <c r="G70" s="159">
        <f>'AMA_UBS V Guilherme'!I29</f>
        <v>0</v>
      </c>
      <c r="H70" s="449">
        <f t="shared" si="117"/>
        <v>-150</v>
      </c>
      <c r="I70" s="159">
        <f>'AMA_UBS V Guilherme'!K29</f>
        <v>0</v>
      </c>
      <c r="J70" s="449">
        <f t="shared" si="118"/>
        <v>-150</v>
      </c>
      <c r="K70" s="382">
        <f t="shared" si="119"/>
        <v>1</v>
      </c>
      <c r="L70" s="462">
        <f t="shared" si="120"/>
        <v>-420</v>
      </c>
      <c r="M70" s="159">
        <f>'AMA_UBS V Guilherme'!O29</f>
        <v>0</v>
      </c>
      <c r="N70" s="449">
        <f t="shared" si="121"/>
        <v>-150</v>
      </c>
      <c r="O70" s="159">
        <f>'AMA_UBS V Guilherme'!Q29</f>
        <v>0</v>
      </c>
      <c r="P70" s="449">
        <f t="shared" si="122"/>
        <v>-150</v>
      </c>
      <c r="Q70" s="159">
        <f>'AMA_UBS V Guilherme'!S29</f>
        <v>0</v>
      </c>
      <c r="R70" s="449">
        <f t="shared" si="123"/>
        <v>-150</v>
      </c>
      <c r="S70" s="382">
        <f t="shared" si="124"/>
        <v>0</v>
      </c>
      <c r="T70" s="462">
        <f t="shared" si="125"/>
        <v>-450</v>
      </c>
    </row>
    <row r="71" spans="1:20" x14ac:dyDescent="0.25">
      <c r="A71" s="92" t="s">
        <v>175</v>
      </c>
      <c r="B71" s="414">
        <v>36</v>
      </c>
      <c r="C71" s="478">
        <v>3</v>
      </c>
      <c r="D71" s="435">
        <f t="shared" si="115"/>
        <v>108</v>
      </c>
      <c r="E71" s="159">
        <f>'AMA_UBS V Guilherme'!G30</f>
        <v>7</v>
      </c>
      <c r="F71" s="449">
        <f t="shared" si="116"/>
        <v>144</v>
      </c>
      <c r="G71" s="159">
        <f>'AMA_UBS V Guilherme'!I30</f>
        <v>0</v>
      </c>
      <c r="H71" s="449">
        <f t="shared" si="117"/>
        <v>-108</v>
      </c>
      <c r="I71" s="159">
        <f>'AMA_UBS V Guilherme'!K30</f>
        <v>0</v>
      </c>
      <c r="J71" s="449">
        <f t="shared" si="118"/>
        <v>-108</v>
      </c>
      <c r="K71" s="382">
        <f t="shared" si="119"/>
        <v>7</v>
      </c>
      <c r="L71" s="462">
        <f t="shared" si="120"/>
        <v>-72</v>
      </c>
      <c r="M71" s="159">
        <f>'AMA_UBS V Guilherme'!O30</f>
        <v>0</v>
      </c>
      <c r="N71" s="449">
        <f t="shared" si="121"/>
        <v>-108</v>
      </c>
      <c r="O71" s="159">
        <f>'AMA_UBS V Guilherme'!Q30</f>
        <v>0</v>
      </c>
      <c r="P71" s="449">
        <f t="shared" si="122"/>
        <v>-108</v>
      </c>
      <c r="Q71" s="159">
        <f>'AMA_UBS V Guilherme'!S30</f>
        <v>0</v>
      </c>
      <c r="R71" s="449">
        <f t="shared" ref="R71:R72" si="126">(Q71*$B71)-$D71</f>
        <v>-108</v>
      </c>
      <c r="S71" s="382">
        <f t="shared" ref="S71:S72" si="127">SUM(M71,O71,Q71)</f>
        <v>0</v>
      </c>
      <c r="T71" s="462">
        <f t="shared" ref="T71:T72" si="128">(S71*$B71)-$D71*3</f>
        <v>-324</v>
      </c>
    </row>
    <row r="72" spans="1:20" x14ac:dyDescent="0.25">
      <c r="A72" s="98" t="s">
        <v>45</v>
      </c>
      <c r="B72" s="414">
        <v>40</v>
      </c>
      <c r="C72" s="478">
        <v>1</v>
      </c>
      <c r="D72" s="435">
        <f t="shared" si="115"/>
        <v>40</v>
      </c>
      <c r="E72" s="159">
        <f>'AMA_UBS V Guilherme'!G31</f>
        <v>2</v>
      </c>
      <c r="F72" s="449">
        <f t="shared" si="116"/>
        <v>40</v>
      </c>
      <c r="G72" s="159">
        <f>'AMA_UBS V Guilherme'!I31</f>
        <v>0</v>
      </c>
      <c r="H72" s="449">
        <f t="shared" si="117"/>
        <v>-40</v>
      </c>
      <c r="I72" s="159">
        <f>'AMA_UBS V Guilherme'!K31</f>
        <v>0</v>
      </c>
      <c r="J72" s="449">
        <f t="shared" si="118"/>
        <v>-40</v>
      </c>
      <c r="K72" s="382">
        <f t="shared" si="119"/>
        <v>2</v>
      </c>
      <c r="L72" s="462">
        <f t="shared" si="120"/>
        <v>-40</v>
      </c>
      <c r="M72" s="159">
        <f>'AMA_UBS V Guilherme'!O31</f>
        <v>0</v>
      </c>
      <c r="N72" s="449">
        <f t="shared" si="121"/>
        <v>-40</v>
      </c>
      <c r="O72" s="159">
        <f>'AMA_UBS V Guilherme'!Q31</f>
        <v>0</v>
      </c>
      <c r="P72" s="449">
        <f t="shared" si="122"/>
        <v>-40</v>
      </c>
      <c r="Q72" s="159">
        <f>'AMA_UBS V Guilherme'!S31</f>
        <v>0</v>
      </c>
      <c r="R72" s="449">
        <f t="shared" si="126"/>
        <v>-40</v>
      </c>
      <c r="S72" s="382">
        <f t="shared" si="127"/>
        <v>0</v>
      </c>
      <c r="T72" s="462">
        <f t="shared" si="128"/>
        <v>-120</v>
      </c>
    </row>
    <row r="73" spans="1:20" ht="15.75" thickBot="1" x14ac:dyDescent="0.3">
      <c r="A73" s="292" t="s">
        <v>34</v>
      </c>
      <c r="B73" s="493">
        <v>30</v>
      </c>
      <c r="C73" s="260">
        <f>'AMA_UBS V Guilherme'!$B$32</f>
        <v>2</v>
      </c>
      <c r="D73" s="486">
        <f t="shared" si="115"/>
        <v>60</v>
      </c>
      <c r="E73" s="654">
        <f>'AMA_UBS V Guilherme'!$G$32</f>
        <v>2</v>
      </c>
      <c r="F73" s="457">
        <f t="shared" si="116"/>
        <v>0</v>
      </c>
      <c r="G73" s="654">
        <f>'AMA_UBS V Guilherme'!$I$32</f>
        <v>0</v>
      </c>
      <c r="H73" s="457">
        <f t="shared" si="117"/>
        <v>-60</v>
      </c>
      <c r="I73" s="654">
        <f>'AMA_UBS V Guilherme'!$K$32</f>
        <v>0</v>
      </c>
      <c r="J73" s="457">
        <f t="shared" si="118"/>
        <v>-60</v>
      </c>
      <c r="K73" s="390">
        <f t="shared" si="119"/>
        <v>2</v>
      </c>
      <c r="L73" s="470">
        <f t="shared" si="120"/>
        <v>-120</v>
      </c>
      <c r="M73" s="654">
        <f>'AMA_UBS V Guilherme'!$O$32</f>
        <v>0</v>
      </c>
      <c r="N73" s="457">
        <f t="shared" si="121"/>
        <v>-60</v>
      </c>
      <c r="O73" s="654">
        <f>'AMA_UBS V Guilherme'!$Q$32</f>
        <v>0</v>
      </c>
      <c r="P73" s="457">
        <f t="shared" si="122"/>
        <v>-60</v>
      </c>
      <c r="Q73" s="654">
        <f>'AMA_UBS V Guilherme'!$S$32</f>
        <v>0</v>
      </c>
      <c r="R73" s="457">
        <f t="shared" si="123"/>
        <v>-60</v>
      </c>
      <c r="S73" s="390">
        <f t="shared" si="124"/>
        <v>0</v>
      </c>
      <c r="T73" s="470">
        <f t="shared" si="125"/>
        <v>-180</v>
      </c>
    </row>
    <row r="74" spans="1:20" ht="15.75" thickBot="1" x14ac:dyDescent="0.3">
      <c r="A74" s="494" t="s">
        <v>7</v>
      </c>
      <c r="B74" s="495">
        <f>SUM(B64:B73)</f>
        <v>286</v>
      </c>
      <c r="C74" s="496">
        <f>SUM(C64:C73)</f>
        <v>32</v>
      </c>
      <c r="D74" s="497">
        <f t="shared" ref="D74:T74" si="129">SUM(D64:D73)</f>
        <v>828</v>
      </c>
      <c r="E74" s="659">
        <f t="shared" si="129"/>
        <v>25.5</v>
      </c>
      <c r="F74" s="499">
        <f t="shared" si="129"/>
        <v>-86</v>
      </c>
      <c r="G74" s="659">
        <f t="shared" si="129"/>
        <v>0</v>
      </c>
      <c r="H74" s="499">
        <f t="shared" si="129"/>
        <v>-828</v>
      </c>
      <c r="I74" s="659">
        <f t="shared" si="129"/>
        <v>0</v>
      </c>
      <c r="J74" s="499">
        <f t="shared" si="129"/>
        <v>-828</v>
      </c>
      <c r="K74" s="500">
        <f t="shared" ref="K74:L74" si="130">SUM(K64:K73)</f>
        <v>25.5</v>
      </c>
      <c r="L74" s="501">
        <f t="shared" si="130"/>
        <v>-1742</v>
      </c>
      <c r="M74" s="659">
        <f t="shared" si="129"/>
        <v>0</v>
      </c>
      <c r="N74" s="499">
        <f t="shared" si="129"/>
        <v>-828</v>
      </c>
      <c r="O74" s="659">
        <f t="shared" si="129"/>
        <v>0</v>
      </c>
      <c r="P74" s="499">
        <f t="shared" si="129"/>
        <v>-828</v>
      </c>
      <c r="Q74" s="659">
        <f t="shared" si="129"/>
        <v>0</v>
      </c>
      <c r="R74" s="499">
        <f t="shared" si="129"/>
        <v>-828</v>
      </c>
      <c r="S74" s="500">
        <f t="shared" si="129"/>
        <v>0</v>
      </c>
      <c r="T74" s="501">
        <f t="shared" si="129"/>
        <v>-2484</v>
      </c>
    </row>
    <row r="76" spans="1:20" ht="15.75" x14ac:dyDescent="0.25">
      <c r="A76" s="1427" t="s">
        <v>283</v>
      </c>
      <c r="B76" s="1428"/>
      <c r="C76" s="1428"/>
      <c r="D76" s="1428"/>
      <c r="E76" s="1428"/>
      <c r="F76" s="1428"/>
      <c r="G76" s="1428"/>
      <c r="H76" s="1428"/>
      <c r="I76" s="1428"/>
      <c r="J76" s="1428"/>
      <c r="K76" s="1428"/>
      <c r="L76" s="1428"/>
      <c r="M76" s="1428"/>
      <c r="N76" s="1428"/>
      <c r="O76" s="1428"/>
      <c r="P76" s="1428"/>
      <c r="Q76" s="1428"/>
      <c r="R76" s="1428"/>
      <c r="S76" s="1428"/>
      <c r="T76" s="1428"/>
    </row>
    <row r="77" spans="1:20" ht="36.75" thickBot="1" x14ac:dyDescent="0.3">
      <c r="A77" s="144" t="s">
        <v>14</v>
      </c>
      <c r="B77" s="403" t="str">
        <f t="shared" ref="B77:T77" si="131">B5</f>
        <v>Carga Horária</v>
      </c>
      <c r="C77" s="145" t="str">
        <f t="shared" si="131"/>
        <v>Equipe Mínima TA</v>
      </c>
      <c r="D77" s="433" t="str">
        <f t="shared" si="131"/>
        <v>Total Horas</v>
      </c>
      <c r="E77" s="669" t="str">
        <f t="shared" si="131"/>
        <v>MAR</v>
      </c>
      <c r="F77" s="476" t="str">
        <f t="shared" si="131"/>
        <v>Saldo Mar</v>
      </c>
      <c r="G77" s="669" t="str">
        <f t="shared" si="131"/>
        <v>ABR</v>
      </c>
      <c r="H77" s="476" t="str">
        <f t="shared" si="131"/>
        <v>Saldo Abr</v>
      </c>
      <c r="I77" s="669" t="str">
        <f t="shared" si="131"/>
        <v>MAI</v>
      </c>
      <c r="J77" s="476" t="str">
        <f t="shared" si="131"/>
        <v>Saldo Mai</v>
      </c>
      <c r="K77" s="380" t="str">
        <f t="shared" ref="K77:L77" si="132">K5</f>
        <v>3º Trimestre</v>
      </c>
      <c r="L77" s="474" t="str">
        <f t="shared" si="132"/>
        <v>Saldo Trim</v>
      </c>
      <c r="M77" s="669" t="str">
        <f t="shared" si="131"/>
        <v>JUN</v>
      </c>
      <c r="N77" s="476" t="str">
        <f t="shared" si="131"/>
        <v>Saldo Jun</v>
      </c>
      <c r="O77" s="649" t="str">
        <f t="shared" si="131"/>
        <v>JUL</v>
      </c>
      <c r="P77" s="476" t="str">
        <f t="shared" si="131"/>
        <v>Saldo Jul</v>
      </c>
      <c r="Q77" s="649" t="str">
        <f t="shared" si="131"/>
        <v>AGO</v>
      </c>
      <c r="R77" s="476" t="str">
        <f t="shared" si="131"/>
        <v>Saldo Ago</v>
      </c>
      <c r="S77" s="380" t="str">
        <f t="shared" si="131"/>
        <v>4º Trimestre</v>
      </c>
      <c r="T77" s="474" t="str">
        <f t="shared" si="131"/>
        <v>Saldo Trim</v>
      </c>
    </row>
    <row r="78" spans="1:20" ht="15.75" thickTop="1" x14ac:dyDescent="0.25">
      <c r="A78" s="181" t="s">
        <v>99</v>
      </c>
      <c r="B78" s="410">
        <v>20</v>
      </c>
      <c r="C78" s="235">
        <f>'CEO II V GUILHERME'!B21</f>
        <v>2</v>
      </c>
      <c r="D78" s="434">
        <f t="shared" ref="D78:D84" si="133">C78*B78</f>
        <v>40</v>
      </c>
      <c r="E78" s="650">
        <f>'CEO II V GUILHERME'!G21</f>
        <v>2</v>
      </c>
      <c r="F78" s="448">
        <f t="shared" ref="F78:F85" si="134">(E78*$B78)-$D78</f>
        <v>0</v>
      </c>
      <c r="G78" s="650">
        <f>'CEO II V GUILHERME'!I21</f>
        <v>0</v>
      </c>
      <c r="H78" s="448">
        <f t="shared" ref="H78:H85" si="135">(G78*$B78)-$D78</f>
        <v>-40</v>
      </c>
      <c r="I78" s="650">
        <f>'CEO II V GUILHERME'!K21</f>
        <v>0</v>
      </c>
      <c r="J78" s="448">
        <f t="shared" ref="J78:J85" si="136">(I78*$B78)-$D78</f>
        <v>-40</v>
      </c>
      <c r="K78" s="366">
        <f t="shared" ref="K78:K85" si="137">SUM(E78,G78,I78)</f>
        <v>2</v>
      </c>
      <c r="L78" s="461">
        <f t="shared" ref="L78:L85" si="138">(K78*$B78)-$D78*3</f>
        <v>-80</v>
      </c>
      <c r="M78" s="650">
        <f>'CEO II V GUILHERME'!O21</f>
        <v>0</v>
      </c>
      <c r="N78" s="448">
        <f t="shared" ref="N78:N85" si="139">(M78*$B78)-$D78</f>
        <v>-40</v>
      </c>
      <c r="O78" s="650">
        <f>'CEO II V GUILHERME'!Q21</f>
        <v>0</v>
      </c>
      <c r="P78" s="448">
        <f t="shared" ref="P78:P85" si="140">(O78*$B78)-$D78</f>
        <v>-40</v>
      </c>
      <c r="Q78" s="650">
        <f>'CEO II V GUILHERME'!S21</f>
        <v>0</v>
      </c>
      <c r="R78" s="448">
        <f t="shared" ref="R78:R85" si="141">(Q78*$B78)-$D78</f>
        <v>-40</v>
      </c>
      <c r="S78" s="366">
        <f t="shared" ref="S78:S85" si="142">SUM(M78,O78,Q78)</f>
        <v>0</v>
      </c>
      <c r="T78" s="461">
        <f t="shared" ref="T78:T85" si="143">(S78*$B78)-$D78*3</f>
        <v>-120</v>
      </c>
    </row>
    <row r="79" spans="1:20" ht="24" x14ac:dyDescent="0.25">
      <c r="A79" s="183" t="s">
        <v>171</v>
      </c>
      <c r="B79" s="411">
        <v>20</v>
      </c>
      <c r="C79" s="238">
        <f>'CEO II V GUILHERME'!B22</f>
        <v>1</v>
      </c>
      <c r="D79" s="435">
        <f t="shared" si="133"/>
        <v>20</v>
      </c>
      <c r="E79" s="159">
        <f>'CEO II V GUILHERME'!G22</f>
        <v>1</v>
      </c>
      <c r="F79" s="449">
        <f t="shared" si="134"/>
        <v>0</v>
      </c>
      <c r="G79" s="159">
        <f>'CEO II V GUILHERME'!I22</f>
        <v>0</v>
      </c>
      <c r="H79" s="449">
        <f t="shared" si="135"/>
        <v>-20</v>
      </c>
      <c r="I79" s="159">
        <f>'CEO II V GUILHERME'!K22</f>
        <v>0</v>
      </c>
      <c r="J79" s="449">
        <f t="shared" si="136"/>
        <v>-20</v>
      </c>
      <c r="K79" s="382">
        <f t="shared" si="137"/>
        <v>1</v>
      </c>
      <c r="L79" s="462">
        <f t="shared" si="138"/>
        <v>-40</v>
      </c>
      <c r="M79" s="159">
        <f>'CEO II V GUILHERME'!O22</f>
        <v>0</v>
      </c>
      <c r="N79" s="449">
        <f t="shared" si="139"/>
        <v>-20</v>
      </c>
      <c r="O79" s="159">
        <f>'CEO II V GUILHERME'!Q22</f>
        <v>0</v>
      </c>
      <c r="P79" s="449">
        <f t="shared" si="140"/>
        <v>-20</v>
      </c>
      <c r="Q79" s="159">
        <f>'CEO II V GUILHERME'!S22</f>
        <v>0</v>
      </c>
      <c r="R79" s="449">
        <f t="shared" si="141"/>
        <v>-20</v>
      </c>
      <c r="S79" s="382">
        <f t="shared" si="142"/>
        <v>0</v>
      </c>
      <c r="T79" s="462">
        <f t="shared" si="143"/>
        <v>-60</v>
      </c>
    </row>
    <row r="80" spans="1:20" ht="24" x14ac:dyDescent="0.25">
      <c r="A80" s="183" t="s">
        <v>100</v>
      </c>
      <c r="B80" s="411">
        <v>20</v>
      </c>
      <c r="C80" s="238">
        <f>'CEO II V GUILHERME'!B23</f>
        <v>1</v>
      </c>
      <c r="D80" s="435">
        <f t="shared" si="133"/>
        <v>20</v>
      </c>
      <c r="E80" s="159">
        <f>'CEO II V GUILHERME'!G23</f>
        <v>1</v>
      </c>
      <c r="F80" s="449">
        <f t="shared" si="134"/>
        <v>0</v>
      </c>
      <c r="G80" s="159">
        <f>'CEO II V GUILHERME'!I23</f>
        <v>0</v>
      </c>
      <c r="H80" s="449">
        <f t="shared" si="135"/>
        <v>-20</v>
      </c>
      <c r="I80" s="159">
        <f>'CEO II V GUILHERME'!K23</f>
        <v>0</v>
      </c>
      <c r="J80" s="449">
        <f t="shared" si="136"/>
        <v>-20</v>
      </c>
      <c r="K80" s="382">
        <f t="shared" si="137"/>
        <v>1</v>
      </c>
      <c r="L80" s="462">
        <f t="shared" si="138"/>
        <v>-40</v>
      </c>
      <c r="M80" s="159">
        <f>'CEO II V GUILHERME'!O23</f>
        <v>0</v>
      </c>
      <c r="N80" s="449">
        <f t="shared" si="139"/>
        <v>-20</v>
      </c>
      <c r="O80" s="159">
        <f>'CEO II V GUILHERME'!Q23</f>
        <v>0</v>
      </c>
      <c r="P80" s="449">
        <f t="shared" si="140"/>
        <v>-20</v>
      </c>
      <c r="Q80" s="159">
        <f>'CEO II V GUILHERME'!S23</f>
        <v>0</v>
      </c>
      <c r="R80" s="449">
        <f t="shared" si="141"/>
        <v>-20</v>
      </c>
      <c r="S80" s="382">
        <f t="shared" si="142"/>
        <v>0</v>
      </c>
      <c r="T80" s="462">
        <f t="shared" si="143"/>
        <v>-60</v>
      </c>
    </row>
    <row r="81" spans="1:20" x14ac:dyDescent="0.25">
      <c r="A81" s="183" t="s">
        <v>101</v>
      </c>
      <c r="B81" s="411">
        <v>20</v>
      </c>
      <c r="C81" s="238">
        <f>'CEO II V GUILHERME'!B24</f>
        <v>3</v>
      </c>
      <c r="D81" s="435">
        <f t="shared" si="133"/>
        <v>60</v>
      </c>
      <c r="E81" s="159">
        <f>'CEO II V GUILHERME'!G24</f>
        <v>3</v>
      </c>
      <c r="F81" s="449">
        <f t="shared" si="134"/>
        <v>0</v>
      </c>
      <c r="G81" s="159">
        <f>'CEO II V GUILHERME'!I24</f>
        <v>0</v>
      </c>
      <c r="H81" s="449">
        <f t="shared" si="135"/>
        <v>-60</v>
      </c>
      <c r="I81" s="159">
        <f>'CEO II V GUILHERME'!K24</f>
        <v>0</v>
      </c>
      <c r="J81" s="449">
        <f t="shared" si="136"/>
        <v>-60</v>
      </c>
      <c r="K81" s="382">
        <f t="shared" si="137"/>
        <v>3</v>
      </c>
      <c r="L81" s="462">
        <f t="shared" si="138"/>
        <v>-120</v>
      </c>
      <c r="M81" s="159">
        <f>'CEO II V GUILHERME'!O24</f>
        <v>0</v>
      </c>
      <c r="N81" s="449">
        <f t="shared" si="139"/>
        <v>-60</v>
      </c>
      <c r="O81" s="159">
        <f>'CEO II V GUILHERME'!Q24</f>
        <v>0</v>
      </c>
      <c r="P81" s="449">
        <f t="shared" si="140"/>
        <v>-60</v>
      </c>
      <c r="Q81" s="159">
        <f>'CEO II V GUILHERME'!S24</f>
        <v>0</v>
      </c>
      <c r="R81" s="449">
        <f t="shared" si="141"/>
        <v>-60</v>
      </c>
      <c r="S81" s="382">
        <f t="shared" si="142"/>
        <v>0</v>
      </c>
      <c r="T81" s="462">
        <f t="shared" si="143"/>
        <v>-180</v>
      </c>
    </row>
    <row r="82" spans="1:20" x14ac:dyDescent="0.25">
      <c r="A82" s="183" t="s">
        <v>60</v>
      </c>
      <c r="B82" s="411">
        <v>20</v>
      </c>
      <c r="C82" s="238">
        <f>'CEO II V GUILHERME'!B25</f>
        <v>2</v>
      </c>
      <c r="D82" s="435">
        <f t="shared" si="133"/>
        <v>40</v>
      </c>
      <c r="E82" s="159">
        <f>'CEO II V GUILHERME'!G25</f>
        <v>2</v>
      </c>
      <c r="F82" s="449">
        <f t="shared" si="134"/>
        <v>0</v>
      </c>
      <c r="G82" s="159">
        <f>'CEO II V GUILHERME'!I25</f>
        <v>0</v>
      </c>
      <c r="H82" s="449">
        <f t="shared" si="135"/>
        <v>-40</v>
      </c>
      <c r="I82" s="159">
        <f>'CEO II V GUILHERME'!K25</f>
        <v>0</v>
      </c>
      <c r="J82" s="449">
        <f t="shared" si="136"/>
        <v>-40</v>
      </c>
      <c r="K82" s="382">
        <f t="shared" si="137"/>
        <v>2</v>
      </c>
      <c r="L82" s="462">
        <f t="shared" si="138"/>
        <v>-80</v>
      </c>
      <c r="M82" s="159">
        <f>'CEO II V GUILHERME'!O25</f>
        <v>0</v>
      </c>
      <c r="N82" s="449">
        <f t="shared" si="139"/>
        <v>-40</v>
      </c>
      <c r="O82" s="159">
        <f>'CEO II V GUILHERME'!Q25</f>
        <v>0</v>
      </c>
      <c r="P82" s="449">
        <f t="shared" si="140"/>
        <v>-40</v>
      </c>
      <c r="Q82" s="159">
        <f>'CEO II V GUILHERME'!S25</f>
        <v>0</v>
      </c>
      <c r="R82" s="449">
        <f t="shared" si="141"/>
        <v>-40</v>
      </c>
      <c r="S82" s="382">
        <f t="shared" si="142"/>
        <v>0</v>
      </c>
      <c r="T82" s="462">
        <f t="shared" si="143"/>
        <v>-120</v>
      </c>
    </row>
    <row r="83" spans="1:20" ht="24" x14ac:dyDescent="0.25">
      <c r="A83" s="183" t="s">
        <v>102</v>
      </c>
      <c r="B83" s="411">
        <v>20</v>
      </c>
      <c r="C83" s="238">
        <f>'CEO II V GUILHERME'!B26</f>
        <v>2</v>
      </c>
      <c r="D83" s="435">
        <f t="shared" si="133"/>
        <v>40</v>
      </c>
      <c r="E83" s="159">
        <f>'CEO II V GUILHERME'!G26</f>
        <v>3</v>
      </c>
      <c r="F83" s="449">
        <f t="shared" si="134"/>
        <v>20</v>
      </c>
      <c r="G83" s="159">
        <f>'CEO II V GUILHERME'!I26</f>
        <v>0</v>
      </c>
      <c r="H83" s="449">
        <f t="shared" si="135"/>
        <v>-40</v>
      </c>
      <c r="I83" s="159">
        <f>'CEO II V GUILHERME'!K26</f>
        <v>0</v>
      </c>
      <c r="J83" s="449">
        <f t="shared" si="136"/>
        <v>-40</v>
      </c>
      <c r="K83" s="382">
        <f t="shared" si="137"/>
        <v>3</v>
      </c>
      <c r="L83" s="462">
        <f t="shared" si="138"/>
        <v>-60</v>
      </c>
      <c r="M83" s="159">
        <f>'CEO II V GUILHERME'!O26</f>
        <v>0</v>
      </c>
      <c r="N83" s="449">
        <f t="shared" si="139"/>
        <v>-40</v>
      </c>
      <c r="O83" s="159">
        <f>'CEO II V GUILHERME'!Q26</f>
        <v>0</v>
      </c>
      <c r="P83" s="449">
        <f t="shared" si="140"/>
        <v>-40</v>
      </c>
      <c r="Q83" s="159">
        <f>'CEO II V GUILHERME'!S26</f>
        <v>0</v>
      </c>
      <c r="R83" s="449">
        <f t="shared" si="141"/>
        <v>-40</v>
      </c>
      <c r="S83" s="382">
        <f t="shared" si="142"/>
        <v>0</v>
      </c>
      <c r="T83" s="462">
        <f t="shared" si="143"/>
        <v>-120</v>
      </c>
    </row>
    <row r="84" spans="1:20" ht="36" x14ac:dyDescent="0.25">
      <c r="A84" s="183" t="s">
        <v>103</v>
      </c>
      <c r="B84" s="411">
        <v>20</v>
      </c>
      <c r="C84" s="238">
        <f>'CEO II V GUILHERME'!B27</f>
        <v>1</v>
      </c>
      <c r="D84" s="435">
        <f t="shared" si="133"/>
        <v>20</v>
      </c>
      <c r="E84" s="159">
        <f>'CEO II V GUILHERME'!G27</f>
        <v>1</v>
      </c>
      <c r="F84" s="449">
        <f t="shared" si="134"/>
        <v>0</v>
      </c>
      <c r="G84" s="159">
        <f>'CEO II V GUILHERME'!I27</f>
        <v>0</v>
      </c>
      <c r="H84" s="449">
        <f t="shared" si="135"/>
        <v>-20</v>
      </c>
      <c r="I84" s="159">
        <f>'CEO II V GUILHERME'!K27</f>
        <v>0</v>
      </c>
      <c r="J84" s="449">
        <f t="shared" si="136"/>
        <v>-20</v>
      </c>
      <c r="K84" s="382">
        <f t="shared" si="137"/>
        <v>1</v>
      </c>
      <c r="L84" s="462">
        <f t="shared" si="138"/>
        <v>-40</v>
      </c>
      <c r="M84" s="159">
        <f>'CEO II V GUILHERME'!O27</f>
        <v>0</v>
      </c>
      <c r="N84" s="449">
        <f t="shared" si="139"/>
        <v>-20</v>
      </c>
      <c r="O84" s="159">
        <f>'CEO II V GUILHERME'!Q27</f>
        <v>0</v>
      </c>
      <c r="P84" s="449">
        <f t="shared" si="140"/>
        <v>-20</v>
      </c>
      <c r="Q84" s="159">
        <f>'CEO II V GUILHERME'!S27</f>
        <v>0</v>
      </c>
      <c r="R84" s="449">
        <f t="shared" si="141"/>
        <v>-20</v>
      </c>
      <c r="S84" s="382">
        <f t="shared" si="142"/>
        <v>0</v>
      </c>
      <c r="T84" s="462">
        <f t="shared" si="143"/>
        <v>-60</v>
      </c>
    </row>
    <row r="85" spans="1:20" ht="24.75" thickBot="1" x14ac:dyDescent="0.3">
      <c r="A85" s="184" t="s">
        <v>59</v>
      </c>
      <c r="B85" s="403"/>
      <c r="C85" s="239">
        <f>'CEO II V GUILHERME'!B28</f>
        <v>80</v>
      </c>
      <c r="D85" s="437"/>
      <c r="E85" s="651">
        <f>'CEO II V GUILHERME'!G28</f>
        <v>77</v>
      </c>
      <c r="F85" s="450">
        <f t="shared" si="134"/>
        <v>0</v>
      </c>
      <c r="G85" s="651">
        <f>'CEO II V GUILHERME'!I28</f>
        <v>0</v>
      </c>
      <c r="H85" s="450">
        <f t="shared" si="135"/>
        <v>0</v>
      </c>
      <c r="I85" s="651">
        <f>'CEO II V GUILHERME'!K28</f>
        <v>0</v>
      </c>
      <c r="J85" s="450">
        <f t="shared" si="136"/>
        <v>0</v>
      </c>
      <c r="K85" s="383">
        <f t="shared" si="137"/>
        <v>77</v>
      </c>
      <c r="L85" s="463">
        <f t="shared" si="138"/>
        <v>0</v>
      </c>
      <c r="M85" s="651">
        <f>'CEO II V GUILHERME'!O28</f>
        <v>0</v>
      </c>
      <c r="N85" s="450">
        <f t="shared" si="139"/>
        <v>0</v>
      </c>
      <c r="O85" s="651">
        <f>'CEO II V GUILHERME'!Q28</f>
        <v>0</v>
      </c>
      <c r="P85" s="450">
        <f t="shared" si="140"/>
        <v>0</v>
      </c>
      <c r="Q85" s="651">
        <f>'CEO II V GUILHERME'!S28</f>
        <v>0</v>
      </c>
      <c r="R85" s="450">
        <f t="shared" si="141"/>
        <v>0</v>
      </c>
      <c r="S85" s="383">
        <f t="shared" si="142"/>
        <v>0</v>
      </c>
      <c r="T85" s="463">
        <f t="shared" si="143"/>
        <v>0</v>
      </c>
    </row>
    <row r="86" spans="1:20" ht="15.75" thickBot="1" x14ac:dyDescent="0.3">
      <c r="A86" s="164" t="s">
        <v>7</v>
      </c>
      <c r="B86" s="424">
        <f>SUM(B78:B85)</f>
        <v>140</v>
      </c>
      <c r="C86" s="165">
        <f>SUM(C78:C85)</f>
        <v>92</v>
      </c>
      <c r="D86" s="431">
        <f t="shared" ref="D86:T86" si="144">SUM(D78:D85)</f>
        <v>240</v>
      </c>
      <c r="E86" s="652">
        <f t="shared" si="144"/>
        <v>90</v>
      </c>
      <c r="F86" s="451">
        <f t="shared" si="144"/>
        <v>20</v>
      </c>
      <c r="G86" s="652">
        <f t="shared" si="144"/>
        <v>0</v>
      </c>
      <c r="H86" s="451">
        <f t="shared" si="144"/>
        <v>-240</v>
      </c>
      <c r="I86" s="652">
        <f t="shared" si="144"/>
        <v>0</v>
      </c>
      <c r="J86" s="451">
        <f t="shared" si="144"/>
        <v>-240</v>
      </c>
      <c r="K86" s="106">
        <f t="shared" ref="K86:L86" si="145">SUM(K78:K85)</f>
        <v>90</v>
      </c>
      <c r="L86" s="853">
        <f t="shared" si="145"/>
        <v>-460</v>
      </c>
      <c r="M86" s="652">
        <f t="shared" si="144"/>
        <v>0</v>
      </c>
      <c r="N86" s="451">
        <f t="shared" si="144"/>
        <v>-240</v>
      </c>
      <c r="O86" s="652">
        <f t="shared" si="144"/>
        <v>0</v>
      </c>
      <c r="P86" s="451">
        <f t="shared" si="144"/>
        <v>-240</v>
      </c>
      <c r="Q86" s="652">
        <f t="shared" si="144"/>
        <v>0</v>
      </c>
      <c r="R86" s="451">
        <f t="shared" si="144"/>
        <v>-240</v>
      </c>
      <c r="S86" s="106">
        <f t="shared" si="144"/>
        <v>0</v>
      </c>
      <c r="T86" s="464">
        <f t="shared" si="144"/>
        <v>-720</v>
      </c>
    </row>
    <row r="88" spans="1:20" ht="15.75" x14ac:dyDescent="0.25">
      <c r="A88" s="1427" t="s">
        <v>285</v>
      </c>
      <c r="B88" s="1428"/>
      <c r="C88" s="1428"/>
      <c r="D88" s="1428"/>
      <c r="E88" s="1428"/>
      <c r="F88" s="1428"/>
      <c r="G88" s="1428"/>
      <c r="H88" s="1428"/>
      <c r="I88" s="1428"/>
      <c r="J88" s="1428"/>
      <c r="K88" s="1428"/>
      <c r="L88" s="1428"/>
      <c r="M88" s="1428"/>
      <c r="N88" s="1428"/>
      <c r="O88" s="1428"/>
      <c r="P88" s="1428"/>
      <c r="Q88" s="1428"/>
      <c r="R88" s="1428"/>
      <c r="S88" s="1428"/>
      <c r="T88" s="1428"/>
    </row>
    <row r="89" spans="1:20" ht="36.75" thickBot="1" x14ac:dyDescent="0.3">
      <c r="A89" s="144" t="s">
        <v>14</v>
      </c>
      <c r="B89" s="403" t="str">
        <f t="shared" ref="B89:T89" si="146">B5</f>
        <v>Carga Horária</v>
      </c>
      <c r="C89" s="145" t="str">
        <f t="shared" si="146"/>
        <v>Equipe Mínima TA</v>
      </c>
      <c r="D89" s="433" t="str">
        <f t="shared" si="146"/>
        <v>Total Horas</v>
      </c>
      <c r="E89" s="669" t="str">
        <f t="shared" si="146"/>
        <v>MAR</v>
      </c>
      <c r="F89" s="476" t="str">
        <f t="shared" si="146"/>
        <v>Saldo Mar</v>
      </c>
      <c r="G89" s="669" t="str">
        <f t="shared" si="146"/>
        <v>ABR</v>
      </c>
      <c r="H89" s="476" t="str">
        <f t="shared" si="146"/>
        <v>Saldo Abr</v>
      </c>
      <c r="I89" s="669" t="str">
        <f t="shared" si="146"/>
        <v>MAI</v>
      </c>
      <c r="J89" s="476" t="str">
        <f t="shared" si="146"/>
        <v>Saldo Mai</v>
      </c>
      <c r="K89" s="380" t="str">
        <f t="shared" ref="K89:L89" si="147">K5</f>
        <v>3º Trimestre</v>
      </c>
      <c r="L89" s="474" t="str">
        <f t="shared" si="147"/>
        <v>Saldo Trim</v>
      </c>
      <c r="M89" s="669" t="str">
        <f t="shared" si="146"/>
        <v>JUN</v>
      </c>
      <c r="N89" s="476" t="str">
        <f t="shared" si="146"/>
        <v>Saldo Jun</v>
      </c>
      <c r="O89" s="649" t="str">
        <f t="shared" si="146"/>
        <v>JUL</v>
      </c>
      <c r="P89" s="476" t="str">
        <f t="shared" si="146"/>
        <v>Saldo Jul</v>
      </c>
      <c r="Q89" s="649" t="str">
        <f t="shared" si="146"/>
        <v>AGO</v>
      </c>
      <c r="R89" s="476" t="str">
        <f t="shared" si="146"/>
        <v>Saldo Ago</v>
      </c>
      <c r="S89" s="380" t="str">
        <f t="shared" si="146"/>
        <v>4º Trimestre</v>
      </c>
      <c r="T89" s="474" t="str">
        <f t="shared" si="146"/>
        <v>Saldo Trim</v>
      </c>
    </row>
    <row r="90" spans="1:20" ht="15.75" thickTop="1" x14ac:dyDescent="0.25">
      <c r="A90" s="154" t="s">
        <v>33</v>
      </c>
      <c r="B90" s="404">
        <v>20</v>
      </c>
      <c r="C90" s="235">
        <f>'AMA_UBS V Medeiros'!B18</f>
        <v>6</v>
      </c>
      <c r="D90" s="434">
        <f t="shared" ref="D90:D100" si="148">C90*B90</f>
        <v>120</v>
      </c>
      <c r="E90" s="650">
        <f>'AMA_UBS V Medeiros'!G18</f>
        <v>6</v>
      </c>
      <c r="F90" s="448">
        <f t="shared" ref="F90:F100" si="149">(E90*$B90)-$D90</f>
        <v>0</v>
      </c>
      <c r="G90" s="650">
        <f>'AMA_UBS V Medeiros'!I18</f>
        <v>0</v>
      </c>
      <c r="H90" s="448">
        <f t="shared" ref="H90:H100" si="150">(G90*$B90)-$D90</f>
        <v>-120</v>
      </c>
      <c r="I90" s="650">
        <f>'AMA_UBS V Medeiros'!K18</f>
        <v>0</v>
      </c>
      <c r="J90" s="448">
        <f t="shared" ref="J90:J100" si="151">(I90*$B90)-$D90</f>
        <v>-120</v>
      </c>
      <c r="K90" s="366">
        <f t="shared" ref="K90:K100" si="152">SUM(E90,G90,I90)</f>
        <v>6</v>
      </c>
      <c r="L90" s="461">
        <f t="shared" ref="L90:L100" si="153">(K90*$B90)-$D90*3</f>
        <v>-240</v>
      </c>
      <c r="M90" s="650">
        <f>'AMA_UBS V Medeiros'!O18</f>
        <v>0</v>
      </c>
      <c r="N90" s="448">
        <f t="shared" ref="N90:N100" si="154">(M90*$B90)-$D90</f>
        <v>-120</v>
      </c>
      <c r="O90" s="650">
        <f>'AMA_UBS V Medeiros'!Q18</f>
        <v>0</v>
      </c>
      <c r="P90" s="448">
        <f t="shared" ref="P90:P100" si="155">(O90*$B90)-$D90</f>
        <v>-120</v>
      </c>
      <c r="Q90" s="650">
        <f>'AMA_UBS V Medeiros'!S18</f>
        <v>0</v>
      </c>
      <c r="R90" s="448">
        <f t="shared" ref="R90:R100" si="156">(Q90*$B90)-$D90</f>
        <v>-120</v>
      </c>
      <c r="S90" s="366">
        <f t="shared" ref="S90:S100" si="157">SUM(M90,O90,Q90)</f>
        <v>0</v>
      </c>
      <c r="T90" s="461">
        <f t="shared" ref="T90:T100" si="158">(S90*$B90)-$D90*3</f>
        <v>-360</v>
      </c>
    </row>
    <row r="91" spans="1:20" x14ac:dyDescent="0.25">
      <c r="A91" s="154" t="s">
        <v>20</v>
      </c>
      <c r="B91" s="405">
        <v>20</v>
      </c>
      <c r="C91" s="238">
        <f>'AMA_UBS V Medeiros'!B21</f>
        <v>4</v>
      </c>
      <c r="D91" s="435">
        <f t="shared" si="148"/>
        <v>80</v>
      </c>
      <c r="E91" s="159">
        <f>'AMA_UBS V Medeiros'!G21</f>
        <v>3.5</v>
      </c>
      <c r="F91" s="449">
        <f t="shared" si="149"/>
        <v>-10</v>
      </c>
      <c r="G91" s="159">
        <f>'AMA_UBS V Medeiros'!I21</f>
        <v>0</v>
      </c>
      <c r="H91" s="449">
        <f t="shared" si="150"/>
        <v>-80</v>
      </c>
      <c r="I91" s="159">
        <f>'AMA_UBS V Medeiros'!K21</f>
        <v>0</v>
      </c>
      <c r="J91" s="449">
        <f t="shared" si="151"/>
        <v>-80</v>
      </c>
      <c r="K91" s="382">
        <f t="shared" si="152"/>
        <v>3.5</v>
      </c>
      <c r="L91" s="462">
        <f t="shared" si="153"/>
        <v>-170</v>
      </c>
      <c r="M91" s="159">
        <f>'AMA_UBS V Medeiros'!O21</f>
        <v>0</v>
      </c>
      <c r="N91" s="449">
        <f t="shared" si="154"/>
        <v>-80</v>
      </c>
      <c r="O91" s="159">
        <f>'AMA_UBS V Medeiros'!Q21</f>
        <v>0</v>
      </c>
      <c r="P91" s="449">
        <f t="shared" si="155"/>
        <v>-80</v>
      </c>
      <c r="Q91" s="159">
        <f>'AMA_UBS V Medeiros'!S21</f>
        <v>0</v>
      </c>
      <c r="R91" s="449">
        <f t="shared" si="156"/>
        <v>-80</v>
      </c>
      <c r="S91" s="382">
        <f t="shared" si="157"/>
        <v>0</v>
      </c>
      <c r="T91" s="462">
        <f t="shared" si="158"/>
        <v>-240</v>
      </c>
    </row>
    <row r="92" spans="1:20" x14ac:dyDescent="0.25">
      <c r="A92" s="154" t="s">
        <v>21</v>
      </c>
      <c r="B92" s="405">
        <v>20</v>
      </c>
      <c r="C92" s="238">
        <f>'AMA_UBS V Medeiros'!B23</f>
        <v>2</v>
      </c>
      <c r="D92" s="435">
        <f t="shared" si="148"/>
        <v>40</v>
      </c>
      <c r="E92" s="159">
        <f>'AMA_UBS V Medeiros'!G23</f>
        <v>2</v>
      </c>
      <c r="F92" s="449">
        <f t="shared" si="149"/>
        <v>0</v>
      </c>
      <c r="G92" s="159">
        <f>'AMA_UBS V Medeiros'!I23</f>
        <v>0</v>
      </c>
      <c r="H92" s="449">
        <f t="shared" si="150"/>
        <v>-40</v>
      </c>
      <c r="I92" s="159">
        <f>'AMA_UBS V Medeiros'!K23</f>
        <v>0</v>
      </c>
      <c r="J92" s="449">
        <f t="shared" si="151"/>
        <v>-40</v>
      </c>
      <c r="K92" s="382">
        <f t="shared" si="152"/>
        <v>2</v>
      </c>
      <c r="L92" s="462">
        <f t="shared" si="153"/>
        <v>-80</v>
      </c>
      <c r="M92" s="159">
        <f>'AMA_UBS V Medeiros'!O23</f>
        <v>0</v>
      </c>
      <c r="N92" s="449">
        <f t="shared" si="154"/>
        <v>-40</v>
      </c>
      <c r="O92" s="159">
        <f>'AMA_UBS V Medeiros'!Q23</f>
        <v>0</v>
      </c>
      <c r="P92" s="449">
        <f t="shared" si="155"/>
        <v>-40</v>
      </c>
      <c r="Q92" s="159">
        <f>'AMA_UBS V Medeiros'!S23</f>
        <v>0</v>
      </c>
      <c r="R92" s="449">
        <f t="shared" si="156"/>
        <v>-40</v>
      </c>
      <c r="S92" s="382">
        <f t="shared" si="157"/>
        <v>0</v>
      </c>
      <c r="T92" s="462">
        <f t="shared" si="158"/>
        <v>-120</v>
      </c>
    </row>
    <row r="93" spans="1:20" x14ac:dyDescent="0.25">
      <c r="A93" s="154" t="s">
        <v>22</v>
      </c>
      <c r="B93" s="405">
        <v>20</v>
      </c>
      <c r="C93" s="179">
        <f>'AMA_UBS V Medeiros'!B24</f>
        <v>2</v>
      </c>
      <c r="D93" s="428">
        <f t="shared" si="148"/>
        <v>40</v>
      </c>
      <c r="E93" s="159">
        <f>'AMA_UBS V Medeiros'!G24</f>
        <v>1.75</v>
      </c>
      <c r="F93" s="449">
        <f t="shared" si="149"/>
        <v>-5</v>
      </c>
      <c r="G93" s="159">
        <f>'AMA_UBS V Medeiros'!I24</f>
        <v>0</v>
      </c>
      <c r="H93" s="449">
        <f t="shared" si="150"/>
        <v>-40</v>
      </c>
      <c r="I93" s="159">
        <f>'AMA_UBS V Medeiros'!K24</f>
        <v>0</v>
      </c>
      <c r="J93" s="449">
        <f t="shared" si="151"/>
        <v>-40</v>
      </c>
      <c r="K93" s="382">
        <f t="shared" si="152"/>
        <v>1.75</v>
      </c>
      <c r="L93" s="462">
        <f t="shared" si="153"/>
        <v>-85</v>
      </c>
      <c r="M93" s="159">
        <f>'AMA_UBS V Medeiros'!O24</f>
        <v>0</v>
      </c>
      <c r="N93" s="449">
        <f t="shared" si="154"/>
        <v>-40</v>
      </c>
      <c r="O93" s="159">
        <f>'AMA_UBS V Medeiros'!Q24</f>
        <v>0</v>
      </c>
      <c r="P93" s="449">
        <f t="shared" si="155"/>
        <v>-40</v>
      </c>
      <c r="Q93" s="159">
        <f>'AMA_UBS V Medeiros'!S24</f>
        <v>0</v>
      </c>
      <c r="R93" s="449">
        <f t="shared" si="156"/>
        <v>-40</v>
      </c>
      <c r="S93" s="382">
        <f t="shared" si="157"/>
        <v>0</v>
      </c>
      <c r="T93" s="462">
        <f t="shared" si="158"/>
        <v>-120</v>
      </c>
    </row>
    <row r="94" spans="1:20" x14ac:dyDescent="0.25">
      <c r="A94" s="154" t="s">
        <v>23</v>
      </c>
      <c r="B94" s="405">
        <v>20</v>
      </c>
      <c r="C94" s="238">
        <f>'AMA_UBS V Medeiros'!B25</f>
        <v>3</v>
      </c>
      <c r="D94" s="435">
        <f t="shared" si="148"/>
        <v>60</v>
      </c>
      <c r="E94" s="159">
        <f>'AMA_UBS V Medeiros'!G25</f>
        <v>3</v>
      </c>
      <c r="F94" s="449">
        <f t="shared" si="149"/>
        <v>0</v>
      </c>
      <c r="G94" s="159">
        <f>'AMA_UBS V Medeiros'!I25</f>
        <v>0</v>
      </c>
      <c r="H94" s="449">
        <f t="shared" si="150"/>
        <v>-60</v>
      </c>
      <c r="I94" s="159">
        <f>'AMA_UBS V Medeiros'!K25</f>
        <v>0</v>
      </c>
      <c r="J94" s="449">
        <f t="shared" si="151"/>
        <v>-60</v>
      </c>
      <c r="K94" s="382">
        <f t="shared" si="152"/>
        <v>3</v>
      </c>
      <c r="L94" s="462">
        <f t="shared" si="153"/>
        <v>-120</v>
      </c>
      <c r="M94" s="159">
        <f>'AMA_UBS V Medeiros'!O25</f>
        <v>0</v>
      </c>
      <c r="N94" s="449">
        <f t="shared" si="154"/>
        <v>-60</v>
      </c>
      <c r="O94" s="159">
        <f>'AMA_UBS V Medeiros'!Q25</f>
        <v>0</v>
      </c>
      <c r="P94" s="449">
        <f t="shared" si="155"/>
        <v>-60</v>
      </c>
      <c r="Q94" s="159">
        <f>'AMA_UBS V Medeiros'!S25</f>
        <v>0</v>
      </c>
      <c r="R94" s="449">
        <f t="shared" si="156"/>
        <v>-60</v>
      </c>
      <c r="S94" s="382">
        <f t="shared" si="157"/>
        <v>0</v>
      </c>
      <c r="T94" s="462">
        <f t="shared" si="158"/>
        <v>-180</v>
      </c>
    </row>
    <row r="95" spans="1:20" x14ac:dyDescent="0.25">
      <c r="A95" s="154" t="s">
        <v>24</v>
      </c>
      <c r="B95" s="405">
        <v>30</v>
      </c>
      <c r="C95" s="179">
        <f>'AMA_UBS V Medeiros'!B26</f>
        <v>2</v>
      </c>
      <c r="D95" s="428">
        <f t="shared" si="148"/>
        <v>60</v>
      </c>
      <c r="E95" s="159">
        <f>'AMA_UBS V Medeiros'!G26</f>
        <v>2</v>
      </c>
      <c r="F95" s="449">
        <f t="shared" si="149"/>
        <v>0</v>
      </c>
      <c r="G95" s="159">
        <f>'AMA_UBS V Medeiros'!I26</f>
        <v>0</v>
      </c>
      <c r="H95" s="449">
        <f t="shared" si="150"/>
        <v>-60</v>
      </c>
      <c r="I95" s="159">
        <f>'AMA_UBS V Medeiros'!K26</f>
        <v>0</v>
      </c>
      <c r="J95" s="449">
        <f t="shared" si="151"/>
        <v>-60</v>
      </c>
      <c r="K95" s="382">
        <f t="shared" si="152"/>
        <v>2</v>
      </c>
      <c r="L95" s="462">
        <f t="shared" si="153"/>
        <v>-120</v>
      </c>
      <c r="M95" s="159">
        <f>'AMA_UBS V Medeiros'!O26</f>
        <v>0</v>
      </c>
      <c r="N95" s="449">
        <f t="shared" si="154"/>
        <v>-60</v>
      </c>
      <c r="O95" s="159">
        <f>'AMA_UBS V Medeiros'!Q26</f>
        <v>0</v>
      </c>
      <c r="P95" s="449">
        <f t="shared" si="155"/>
        <v>-60</v>
      </c>
      <c r="Q95" s="159">
        <f>'AMA_UBS V Medeiros'!S26</f>
        <v>0</v>
      </c>
      <c r="R95" s="449">
        <f t="shared" si="156"/>
        <v>-60</v>
      </c>
      <c r="S95" s="382">
        <f t="shared" si="157"/>
        <v>0</v>
      </c>
      <c r="T95" s="462">
        <f t="shared" si="158"/>
        <v>-180</v>
      </c>
    </row>
    <row r="96" spans="1:20" x14ac:dyDescent="0.25">
      <c r="A96" s="178" t="s">
        <v>45</v>
      </c>
      <c r="B96" s="408">
        <v>40</v>
      </c>
      <c r="C96" s="158">
        <f>'AMA_UBS V Medeiros'!B27</f>
        <v>1</v>
      </c>
      <c r="D96" s="436">
        <f t="shared" si="148"/>
        <v>40</v>
      </c>
      <c r="E96" s="650">
        <f>'AMA_UBS V Medeiros'!G27</f>
        <v>1</v>
      </c>
      <c r="F96" s="448">
        <f t="shared" si="149"/>
        <v>0</v>
      </c>
      <c r="G96" s="650">
        <f>'AMA_UBS V Medeiros'!I27</f>
        <v>0</v>
      </c>
      <c r="H96" s="448">
        <f t="shared" si="150"/>
        <v>-40</v>
      </c>
      <c r="I96" s="650">
        <f>'AMA_UBS V Medeiros'!K27</f>
        <v>0</v>
      </c>
      <c r="J96" s="448">
        <f t="shared" si="151"/>
        <v>-40</v>
      </c>
      <c r="K96" s="366">
        <f t="shared" si="152"/>
        <v>1</v>
      </c>
      <c r="L96" s="461">
        <f t="shared" si="153"/>
        <v>-80</v>
      </c>
      <c r="M96" s="650">
        <f>'AMA_UBS V Medeiros'!O27</f>
        <v>0</v>
      </c>
      <c r="N96" s="448">
        <f t="shared" si="154"/>
        <v>-40</v>
      </c>
      <c r="O96" s="650">
        <f>'AMA_UBS V Medeiros'!Q27</f>
        <v>0</v>
      </c>
      <c r="P96" s="448">
        <f t="shared" si="155"/>
        <v>-40</v>
      </c>
      <c r="Q96" s="650">
        <f>'AMA_UBS V Medeiros'!S27</f>
        <v>0</v>
      </c>
      <c r="R96" s="448">
        <f t="shared" si="156"/>
        <v>-40</v>
      </c>
      <c r="S96" s="366">
        <f t="shared" si="157"/>
        <v>0</v>
      </c>
      <c r="T96" s="461">
        <f t="shared" si="158"/>
        <v>-120</v>
      </c>
    </row>
    <row r="97" spans="1:20" x14ac:dyDescent="0.25">
      <c r="A97" s="178" t="s">
        <v>175</v>
      </c>
      <c r="B97" s="408">
        <v>36</v>
      </c>
      <c r="C97" s="158">
        <f>'AMA_UBS V Medeiros'!B28</f>
        <v>6</v>
      </c>
      <c r="D97" s="436">
        <f t="shared" si="148"/>
        <v>216</v>
      </c>
      <c r="E97" s="650">
        <f>'AMA_UBS V Medeiros'!G28</f>
        <v>5</v>
      </c>
      <c r="F97" s="448">
        <f t="shared" si="149"/>
        <v>-36</v>
      </c>
      <c r="G97" s="650">
        <f>'AMA_UBS V Medeiros'!I28</f>
        <v>0</v>
      </c>
      <c r="H97" s="448">
        <f t="shared" si="150"/>
        <v>-216</v>
      </c>
      <c r="I97" s="650">
        <f>'AMA_UBS V Medeiros'!K28</f>
        <v>0</v>
      </c>
      <c r="J97" s="448">
        <f t="shared" si="151"/>
        <v>-216</v>
      </c>
      <c r="K97" s="366">
        <f t="shared" si="152"/>
        <v>5</v>
      </c>
      <c r="L97" s="461">
        <f t="shared" si="153"/>
        <v>-468</v>
      </c>
      <c r="M97" s="650">
        <f>'AMA_UBS V Medeiros'!O28</f>
        <v>0</v>
      </c>
      <c r="N97" s="448">
        <f t="shared" si="154"/>
        <v>-216</v>
      </c>
      <c r="O97" s="650">
        <f>'AMA_UBS V Medeiros'!Q28</f>
        <v>0</v>
      </c>
      <c r="P97" s="448">
        <f t="shared" si="155"/>
        <v>-216</v>
      </c>
      <c r="Q97" s="650">
        <f>'AMA_UBS V Medeiros'!S28</f>
        <v>0</v>
      </c>
      <c r="R97" s="448">
        <f t="shared" si="156"/>
        <v>-216</v>
      </c>
      <c r="S97" s="366">
        <f t="shared" si="157"/>
        <v>0</v>
      </c>
      <c r="T97" s="461">
        <f t="shared" si="158"/>
        <v>-648</v>
      </c>
    </row>
    <row r="98" spans="1:20" x14ac:dyDescent="0.25">
      <c r="A98" s="154" t="s">
        <v>25</v>
      </c>
      <c r="B98" s="405">
        <v>30</v>
      </c>
      <c r="C98" s="179">
        <f>'AMA_UBS V Medeiros'!B29</f>
        <v>4</v>
      </c>
      <c r="D98" s="428">
        <f t="shared" si="148"/>
        <v>120</v>
      </c>
      <c r="E98" s="159">
        <f>'AMA_UBS V Medeiros'!G29</f>
        <v>4</v>
      </c>
      <c r="F98" s="449">
        <f t="shared" si="149"/>
        <v>0</v>
      </c>
      <c r="G98" s="159">
        <f>'AMA_UBS V Medeiros'!I29</f>
        <v>0</v>
      </c>
      <c r="H98" s="449">
        <f t="shared" si="150"/>
        <v>-120</v>
      </c>
      <c r="I98" s="159">
        <f>'AMA_UBS V Medeiros'!K29</f>
        <v>0</v>
      </c>
      <c r="J98" s="449">
        <f t="shared" si="151"/>
        <v>-120</v>
      </c>
      <c r="K98" s="382">
        <f t="shared" si="152"/>
        <v>4</v>
      </c>
      <c r="L98" s="462">
        <f t="shared" si="153"/>
        <v>-240</v>
      </c>
      <c r="M98" s="159">
        <f>'AMA_UBS V Medeiros'!O29</f>
        <v>0</v>
      </c>
      <c r="N98" s="449">
        <f t="shared" si="154"/>
        <v>-120</v>
      </c>
      <c r="O98" s="159">
        <f>'AMA_UBS V Medeiros'!Q29</f>
        <v>0</v>
      </c>
      <c r="P98" s="449">
        <f t="shared" si="155"/>
        <v>-120</v>
      </c>
      <c r="Q98" s="159">
        <f>'AMA_UBS V Medeiros'!S29</f>
        <v>0</v>
      </c>
      <c r="R98" s="449">
        <f t="shared" si="156"/>
        <v>-120</v>
      </c>
      <c r="S98" s="382">
        <f t="shared" si="157"/>
        <v>0</v>
      </c>
      <c r="T98" s="462">
        <f t="shared" si="158"/>
        <v>-360</v>
      </c>
    </row>
    <row r="99" spans="1:20" x14ac:dyDescent="0.25">
      <c r="A99" s="154" t="s">
        <v>26</v>
      </c>
      <c r="B99" s="405">
        <v>40</v>
      </c>
      <c r="C99" s="179">
        <f>'AMA_UBS V Medeiros'!B30</f>
        <v>1</v>
      </c>
      <c r="D99" s="428">
        <f t="shared" si="148"/>
        <v>40</v>
      </c>
      <c r="E99" s="159">
        <f>'AMA_UBS V Medeiros'!G30</f>
        <v>1</v>
      </c>
      <c r="F99" s="449">
        <f t="shared" si="149"/>
        <v>0</v>
      </c>
      <c r="G99" s="159">
        <f>'AMA_UBS V Medeiros'!I30</f>
        <v>0</v>
      </c>
      <c r="H99" s="449">
        <f t="shared" si="150"/>
        <v>-40</v>
      </c>
      <c r="I99" s="159">
        <f>'AMA_UBS V Medeiros'!K30</f>
        <v>0</v>
      </c>
      <c r="J99" s="449">
        <f t="shared" si="151"/>
        <v>-40</v>
      </c>
      <c r="K99" s="382">
        <f t="shared" si="152"/>
        <v>1</v>
      </c>
      <c r="L99" s="462">
        <f t="shared" si="153"/>
        <v>-80</v>
      </c>
      <c r="M99" s="159">
        <f>'AMA_UBS V Medeiros'!O30</f>
        <v>0</v>
      </c>
      <c r="N99" s="449">
        <f t="shared" si="154"/>
        <v>-40</v>
      </c>
      <c r="O99" s="159">
        <f>'AMA_UBS V Medeiros'!Q30</f>
        <v>0</v>
      </c>
      <c r="P99" s="449">
        <f t="shared" si="155"/>
        <v>-40</v>
      </c>
      <c r="Q99" s="159">
        <f>'AMA_UBS V Medeiros'!S30</f>
        <v>0</v>
      </c>
      <c r="R99" s="449">
        <f t="shared" si="156"/>
        <v>-40</v>
      </c>
      <c r="S99" s="382">
        <f t="shared" si="157"/>
        <v>0</v>
      </c>
      <c r="T99" s="462">
        <f t="shared" si="158"/>
        <v>-120</v>
      </c>
    </row>
    <row r="100" spans="1:20" ht="15.75" thickBot="1" x14ac:dyDescent="0.3">
      <c r="A100" s="199" t="s">
        <v>34</v>
      </c>
      <c r="B100" s="414">
        <v>30</v>
      </c>
      <c r="C100" s="379">
        <f>'AMA_UBS V Medeiros'!B33</f>
        <v>1</v>
      </c>
      <c r="D100" s="441">
        <f t="shared" si="148"/>
        <v>30</v>
      </c>
      <c r="E100" s="654">
        <f>'AMA_UBS V Medeiros'!G33</f>
        <v>1</v>
      </c>
      <c r="F100" s="457">
        <f t="shared" si="149"/>
        <v>0</v>
      </c>
      <c r="G100" s="654">
        <f>'AMA_UBS V Medeiros'!I33</f>
        <v>0</v>
      </c>
      <c r="H100" s="457">
        <f t="shared" si="150"/>
        <v>-30</v>
      </c>
      <c r="I100" s="654">
        <f>'AMA_UBS V Medeiros'!K33</f>
        <v>0</v>
      </c>
      <c r="J100" s="457">
        <f t="shared" si="151"/>
        <v>-30</v>
      </c>
      <c r="K100" s="390">
        <f t="shared" si="152"/>
        <v>1</v>
      </c>
      <c r="L100" s="470">
        <f t="shared" si="153"/>
        <v>-60</v>
      </c>
      <c r="M100" s="654">
        <f>'AMA_UBS V Medeiros'!O33</f>
        <v>0</v>
      </c>
      <c r="N100" s="457">
        <f t="shared" si="154"/>
        <v>-30</v>
      </c>
      <c r="O100" s="654">
        <f>'AMA_UBS V Medeiros'!Q33</f>
        <v>0</v>
      </c>
      <c r="P100" s="457">
        <f t="shared" si="155"/>
        <v>-30</v>
      </c>
      <c r="Q100" s="654">
        <f>'AMA_UBS V Medeiros'!S33</f>
        <v>0</v>
      </c>
      <c r="R100" s="457">
        <f t="shared" si="156"/>
        <v>-30</v>
      </c>
      <c r="S100" s="390">
        <f t="shared" si="157"/>
        <v>0</v>
      </c>
      <c r="T100" s="470">
        <f t="shared" si="158"/>
        <v>-90</v>
      </c>
    </row>
    <row r="101" spans="1:20" ht="15.75" thickBot="1" x14ac:dyDescent="0.3">
      <c r="A101" s="502" t="s">
        <v>7</v>
      </c>
      <c r="B101" s="495">
        <f t="shared" ref="B101:T101" si="159">SUM(B90:B100)</f>
        <v>306</v>
      </c>
      <c r="C101" s="496">
        <f t="shared" si="159"/>
        <v>32</v>
      </c>
      <c r="D101" s="497">
        <f t="shared" si="159"/>
        <v>846</v>
      </c>
      <c r="E101" s="659">
        <f t="shared" si="159"/>
        <v>30.25</v>
      </c>
      <c r="F101" s="499">
        <f t="shared" si="159"/>
        <v>-51</v>
      </c>
      <c r="G101" s="659">
        <f t="shared" si="159"/>
        <v>0</v>
      </c>
      <c r="H101" s="499">
        <f t="shared" si="159"/>
        <v>-846</v>
      </c>
      <c r="I101" s="659">
        <f t="shared" si="159"/>
        <v>0</v>
      </c>
      <c r="J101" s="499">
        <f t="shared" si="159"/>
        <v>-846</v>
      </c>
      <c r="K101" s="500">
        <f t="shared" ref="K101:L101" si="160">SUM(K90:K100)</f>
        <v>30.25</v>
      </c>
      <c r="L101" s="501">
        <f t="shared" si="160"/>
        <v>-1743</v>
      </c>
      <c r="M101" s="659">
        <f t="shared" si="159"/>
        <v>0</v>
      </c>
      <c r="N101" s="499">
        <f t="shared" si="159"/>
        <v>-846</v>
      </c>
      <c r="O101" s="659">
        <f t="shared" si="159"/>
        <v>0</v>
      </c>
      <c r="P101" s="499">
        <f t="shared" si="159"/>
        <v>-846</v>
      </c>
      <c r="Q101" s="659">
        <f t="shared" si="159"/>
        <v>0</v>
      </c>
      <c r="R101" s="499">
        <f t="shared" si="159"/>
        <v>-846</v>
      </c>
      <c r="S101" s="500">
        <f t="shared" si="159"/>
        <v>0</v>
      </c>
      <c r="T101" s="501">
        <f t="shared" si="159"/>
        <v>-2538</v>
      </c>
    </row>
    <row r="103" spans="1:20" ht="15.75" x14ac:dyDescent="0.25">
      <c r="A103" s="1427" t="s">
        <v>287</v>
      </c>
      <c r="B103" s="1428"/>
      <c r="C103" s="1428"/>
      <c r="D103" s="1428"/>
      <c r="E103" s="1428"/>
      <c r="F103" s="1428"/>
      <c r="G103" s="1428"/>
      <c r="H103" s="1428"/>
      <c r="I103" s="1428"/>
      <c r="J103" s="1428"/>
      <c r="K103" s="1428"/>
      <c r="L103" s="1428"/>
      <c r="M103" s="1428"/>
      <c r="N103" s="1428"/>
      <c r="O103" s="1428"/>
      <c r="P103" s="1428"/>
      <c r="Q103" s="1428"/>
      <c r="R103" s="1428"/>
      <c r="S103" s="1428"/>
      <c r="T103" s="1428"/>
    </row>
    <row r="104" spans="1:20" ht="36.75" thickBot="1" x14ac:dyDescent="0.3">
      <c r="A104" s="144" t="s">
        <v>14</v>
      </c>
      <c r="B104" s="403" t="str">
        <f t="shared" ref="B104:T104" si="161">B5</f>
        <v>Carga Horária</v>
      </c>
      <c r="C104" s="145" t="str">
        <f t="shared" si="161"/>
        <v>Equipe Mínima TA</v>
      </c>
      <c r="D104" s="433" t="str">
        <f t="shared" si="161"/>
        <v>Total Horas</v>
      </c>
      <c r="E104" s="669" t="str">
        <f t="shared" si="161"/>
        <v>MAR</v>
      </c>
      <c r="F104" s="476" t="str">
        <f t="shared" si="161"/>
        <v>Saldo Mar</v>
      </c>
      <c r="G104" s="669" t="str">
        <f t="shared" si="161"/>
        <v>ABR</v>
      </c>
      <c r="H104" s="476" t="str">
        <f t="shared" si="161"/>
        <v>Saldo Abr</v>
      </c>
      <c r="I104" s="669" t="str">
        <f t="shared" si="161"/>
        <v>MAI</v>
      </c>
      <c r="J104" s="476" t="str">
        <f t="shared" si="161"/>
        <v>Saldo Mai</v>
      </c>
      <c r="K104" s="380" t="str">
        <f t="shared" ref="K104:L104" si="162">K5</f>
        <v>3º Trimestre</v>
      </c>
      <c r="L104" s="474" t="str">
        <f t="shared" si="162"/>
        <v>Saldo Trim</v>
      </c>
      <c r="M104" s="669" t="str">
        <f t="shared" si="161"/>
        <v>JUN</v>
      </c>
      <c r="N104" s="476" t="str">
        <f t="shared" si="161"/>
        <v>Saldo Jun</v>
      </c>
      <c r="O104" s="649" t="str">
        <f t="shared" si="161"/>
        <v>JUL</v>
      </c>
      <c r="P104" s="476" t="str">
        <f t="shared" si="161"/>
        <v>Saldo Jul</v>
      </c>
      <c r="Q104" s="649" t="str">
        <f t="shared" si="161"/>
        <v>AGO</v>
      </c>
      <c r="R104" s="476" t="str">
        <f t="shared" si="161"/>
        <v>Saldo Ago</v>
      </c>
      <c r="S104" s="380" t="str">
        <f t="shared" si="161"/>
        <v>4º Trimestre</v>
      </c>
      <c r="T104" s="474" t="str">
        <f t="shared" si="161"/>
        <v>Saldo Trim</v>
      </c>
    </row>
    <row r="105" spans="1:20" ht="15.75" thickTop="1" x14ac:dyDescent="0.25">
      <c r="A105" s="154" t="s">
        <v>33</v>
      </c>
      <c r="B105" s="404">
        <v>20</v>
      </c>
      <c r="C105" s="182">
        <f>'UBS Izolina Mazzei'!B32</f>
        <v>9</v>
      </c>
      <c r="D105" s="427">
        <f t="shared" ref="D105:D115" si="163">C105*B105</f>
        <v>180</v>
      </c>
      <c r="E105" s="650">
        <f>'UBS Izolina Mazzei'!G32</f>
        <v>9</v>
      </c>
      <c r="F105" s="448">
        <f t="shared" ref="F105:F115" si="164">(E105*$B105)-$D105</f>
        <v>0</v>
      </c>
      <c r="G105" s="650">
        <f>'UBS Izolina Mazzei'!I32</f>
        <v>0</v>
      </c>
      <c r="H105" s="448">
        <f t="shared" ref="H105:H115" si="165">(G105*$B105)-$D105</f>
        <v>-180</v>
      </c>
      <c r="I105" s="650">
        <f>'UBS Izolina Mazzei'!K32</f>
        <v>0</v>
      </c>
      <c r="J105" s="448">
        <f t="shared" ref="J105:J115" si="166">(I105*$B105)-$D105</f>
        <v>-180</v>
      </c>
      <c r="K105" s="366">
        <f t="shared" ref="K105:K115" si="167">SUM(E105,G105,I105)</f>
        <v>9</v>
      </c>
      <c r="L105" s="461">
        <f t="shared" ref="L105:L115" si="168">(K105*$B105)-$D105*3</f>
        <v>-360</v>
      </c>
      <c r="M105" s="650">
        <f>'UBS Izolina Mazzei'!O32</f>
        <v>0</v>
      </c>
      <c r="N105" s="448">
        <f t="shared" ref="N105:N115" si="169">(M105*$B105)-$D105</f>
        <v>-180</v>
      </c>
      <c r="O105" s="650">
        <f>'UBS Izolina Mazzei'!Q32</f>
        <v>0</v>
      </c>
      <c r="P105" s="448">
        <f t="shared" ref="P105:P115" si="170">(O105*$B105)-$D105</f>
        <v>-180</v>
      </c>
      <c r="Q105" s="650">
        <f>'UBS Izolina Mazzei'!S32</f>
        <v>0</v>
      </c>
      <c r="R105" s="448">
        <f t="shared" ref="R105:R115" si="171">(Q105*$B105)-$D105</f>
        <v>-180</v>
      </c>
      <c r="S105" s="366">
        <f t="shared" ref="S105:S115" si="172">SUM(M105,O105,Q105)</f>
        <v>0</v>
      </c>
      <c r="T105" s="461">
        <f t="shared" ref="T105:T115" si="173">(S105*$B105)-$D105*3</f>
        <v>-540</v>
      </c>
    </row>
    <row r="106" spans="1:20" x14ac:dyDescent="0.25">
      <c r="A106" s="154" t="s">
        <v>20</v>
      </c>
      <c r="B106" s="405">
        <v>20</v>
      </c>
      <c r="C106" s="179">
        <f>'UBS Izolina Mazzei'!B34</f>
        <v>3</v>
      </c>
      <c r="D106" s="428">
        <f t="shared" si="163"/>
        <v>60</v>
      </c>
      <c r="E106" s="159">
        <f>'UBS Izolina Mazzei'!G34</f>
        <v>3</v>
      </c>
      <c r="F106" s="449">
        <f t="shared" si="164"/>
        <v>0</v>
      </c>
      <c r="G106" s="159">
        <f>'UBS Izolina Mazzei'!I34</f>
        <v>0</v>
      </c>
      <c r="H106" s="449">
        <f t="shared" si="165"/>
        <v>-60</v>
      </c>
      <c r="I106" s="159">
        <f>'UBS Izolina Mazzei'!K34</f>
        <v>0</v>
      </c>
      <c r="J106" s="449">
        <f t="shared" si="166"/>
        <v>-60</v>
      </c>
      <c r="K106" s="382">
        <f t="shared" si="167"/>
        <v>3</v>
      </c>
      <c r="L106" s="462">
        <f t="shared" si="168"/>
        <v>-120</v>
      </c>
      <c r="M106" s="159">
        <f>'UBS Izolina Mazzei'!O34</f>
        <v>0</v>
      </c>
      <c r="N106" s="449">
        <f t="shared" si="169"/>
        <v>-60</v>
      </c>
      <c r="O106" s="159">
        <f>'UBS Izolina Mazzei'!Q34</f>
        <v>0</v>
      </c>
      <c r="P106" s="449">
        <f t="shared" si="170"/>
        <v>-60</v>
      </c>
      <c r="Q106" s="159">
        <f>'UBS Izolina Mazzei'!S34</f>
        <v>0</v>
      </c>
      <c r="R106" s="449">
        <f t="shared" si="171"/>
        <v>-60</v>
      </c>
      <c r="S106" s="382">
        <f t="shared" si="172"/>
        <v>0</v>
      </c>
      <c r="T106" s="462">
        <f t="shared" si="173"/>
        <v>-180</v>
      </c>
    </row>
    <row r="107" spans="1:20" x14ac:dyDescent="0.25">
      <c r="A107" s="154" t="s">
        <v>43</v>
      </c>
      <c r="B107" s="405">
        <v>20</v>
      </c>
      <c r="C107" s="179">
        <f>'UBS Izolina Mazzei'!B35</f>
        <v>2</v>
      </c>
      <c r="D107" s="428">
        <f t="shared" si="163"/>
        <v>40</v>
      </c>
      <c r="E107" s="159">
        <f>'UBS Izolina Mazzei'!G35</f>
        <v>2</v>
      </c>
      <c r="F107" s="449">
        <f t="shared" si="164"/>
        <v>0</v>
      </c>
      <c r="G107" s="159">
        <f>'UBS Izolina Mazzei'!I35</f>
        <v>0</v>
      </c>
      <c r="H107" s="449">
        <f t="shared" si="165"/>
        <v>-40</v>
      </c>
      <c r="I107" s="159">
        <f>'UBS Izolina Mazzei'!K35</f>
        <v>0</v>
      </c>
      <c r="J107" s="449">
        <f t="shared" si="166"/>
        <v>-40</v>
      </c>
      <c r="K107" s="382">
        <f t="shared" si="167"/>
        <v>2</v>
      </c>
      <c r="L107" s="462">
        <f t="shared" si="168"/>
        <v>-80</v>
      </c>
      <c r="M107" s="159">
        <f>'UBS Izolina Mazzei'!O35</f>
        <v>0</v>
      </c>
      <c r="N107" s="449">
        <f t="shared" si="169"/>
        <v>-40</v>
      </c>
      <c r="O107" s="159">
        <f>'UBS Izolina Mazzei'!Q35</f>
        <v>0</v>
      </c>
      <c r="P107" s="449">
        <f t="shared" si="170"/>
        <v>-40</v>
      </c>
      <c r="Q107" s="159">
        <f>'UBS Izolina Mazzei'!S35</f>
        <v>0</v>
      </c>
      <c r="R107" s="449">
        <f t="shared" si="171"/>
        <v>-40</v>
      </c>
      <c r="S107" s="382">
        <f t="shared" si="172"/>
        <v>0</v>
      </c>
      <c r="T107" s="462">
        <f t="shared" si="173"/>
        <v>-120</v>
      </c>
    </row>
    <row r="108" spans="1:20" x14ac:dyDescent="0.25">
      <c r="A108" s="180" t="s">
        <v>193</v>
      </c>
      <c r="B108" s="409">
        <v>20</v>
      </c>
      <c r="C108" s="179">
        <f>'UBS Izolina Mazzei'!B36</f>
        <v>1</v>
      </c>
      <c r="D108" s="428">
        <f t="shared" si="163"/>
        <v>20</v>
      </c>
      <c r="E108" s="159">
        <f>'UBS Izolina Mazzei'!G36</f>
        <v>1</v>
      </c>
      <c r="F108" s="449">
        <f t="shared" si="164"/>
        <v>0</v>
      </c>
      <c r="G108" s="159">
        <f>'UBS Izolina Mazzei'!I36</f>
        <v>0</v>
      </c>
      <c r="H108" s="449">
        <f t="shared" si="165"/>
        <v>-20</v>
      </c>
      <c r="I108" s="159">
        <f>'UBS Izolina Mazzei'!K36</f>
        <v>0</v>
      </c>
      <c r="J108" s="449">
        <f t="shared" si="166"/>
        <v>-20</v>
      </c>
      <c r="K108" s="382">
        <f t="shared" si="167"/>
        <v>1</v>
      </c>
      <c r="L108" s="462">
        <f t="shared" si="168"/>
        <v>-40</v>
      </c>
      <c r="M108" s="159">
        <f>'UBS Izolina Mazzei'!O36</f>
        <v>0</v>
      </c>
      <c r="N108" s="449">
        <f t="shared" si="169"/>
        <v>-20</v>
      </c>
      <c r="O108" s="159">
        <f>'UBS Izolina Mazzei'!Q36</f>
        <v>0</v>
      </c>
      <c r="P108" s="449">
        <f t="shared" si="170"/>
        <v>-20</v>
      </c>
      <c r="Q108" s="159">
        <f>'UBS Izolina Mazzei'!S36</f>
        <v>0</v>
      </c>
      <c r="R108" s="449">
        <f t="shared" si="171"/>
        <v>-20</v>
      </c>
      <c r="S108" s="382">
        <f t="shared" si="172"/>
        <v>0</v>
      </c>
      <c r="T108" s="462">
        <f t="shared" si="173"/>
        <v>-60</v>
      </c>
    </row>
    <row r="109" spans="1:20" x14ac:dyDescent="0.25">
      <c r="A109" s="154" t="s">
        <v>23</v>
      </c>
      <c r="B109" s="405">
        <v>20</v>
      </c>
      <c r="C109" s="179">
        <f>'UBS Izolina Mazzei'!B37</f>
        <v>2</v>
      </c>
      <c r="D109" s="428">
        <f t="shared" si="163"/>
        <v>40</v>
      </c>
      <c r="E109" s="159">
        <f>'UBS Izolina Mazzei'!G37</f>
        <v>2</v>
      </c>
      <c r="F109" s="449">
        <f t="shared" si="164"/>
        <v>0</v>
      </c>
      <c r="G109" s="159">
        <f>'UBS Izolina Mazzei'!I37</f>
        <v>0</v>
      </c>
      <c r="H109" s="449">
        <f t="shared" si="165"/>
        <v>-40</v>
      </c>
      <c r="I109" s="159">
        <f>'UBS Izolina Mazzei'!K37</f>
        <v>0</v>
      </c>
      <c r="J109" s="449">
        <f t="shared" si="166"/>
        <v>-40</v>
      </c>
      <c r="K109" s="382">
        <f t="shared" si="167"/>
        <v>2</v>
      </c>
      <c r="L109" s="462">
        <f t="shared" si="168"/>
        <v>-80</v>
      </c>
      <c r="M109" s="159">
        <f>'UBS Izolina Mazzei'!O37</f>
        <v>0</v>
      </c>
      <c r="N109" s="449">
        <f t="shared" si="169"/>
        <v>-40</v>
      </c>
      <c r="O109" s="159">
        <f>'UBS Izolina Mazzei'!Q37</f>
        <v>0</v>
      </c>
      <c r="P109" s="449">
        <f t="shared" si="170"/>
        <v>-40</v>
      </c>
      <c r="Q109" s="159">
        <f>'UBS Izolina Mazzei'!S37</f>
        <v>0</v>
      </c>
      <c r="R109" s="449">
        <f t="shared" si="171"/>
        <v>-40</v>
      </c>
      <c r="S109" s="382">
        <f t="shared" si="172"/>
        <v>0</v>
      </c>
      <c r="T109" s="462">
        <f t="shared" si="173"/>
        <v>-120</v>
      </c>
    </row>
    <row r="110" spans="1:20" x14ac:dyDescent="0.25">
      <c r="A110" s="154" t="s">
        <v>24</v>
      </c>
      <c r="B110" s="405">
        <v>30</v>
      </c>
      <c r="C110" s="179">
        <f>'UBS Izolina Mazzei'!B41</f>
        <v>2</v>
      </c>
      <c r="D110" s="428">
        <f t="shared" si="163"/>
        <v>60</v>
      </c>
      <c r="E110" s="159">
        <f>'UBS Izolina Mazzei'!G41</f>
        <v>2</v>
      </c>
      <c r="F110" s="449">
        <f t="shared" si="164"/>
        <v>0</v>
      </c>
      <c r="G110" s="159">
        <f>'UBS Izolina Mazzei'!I41</f>
        <v>0</v>
      </c>
      <c r="H110" s="449">
        <f t="shared" si="165"/>
        <v>-60</v>
      </c>
      <c r="I110" s="159">
        <f>'UBS Izolina Mazzei'!K41</f>
        <v>0</v>
      </c>
      <c r="J110" s="449">
        <f t="shared" si="166"/>
        <v>-60</v>
      </c>
      <c r="K110" s="382">
        <f t="shared" si="167"/>
        <v>2</v>
      </c>
      <c r="L110" s="462">
        <f t="shared" si="168"/>
        <v>-120</v>
      </c>
      <c r="M110" s="159">
        <f>'UBS Izolina Mazzei'!O41</f>
        <v>0</v>
      </c>
      <c r="N110" s="449">
        <f t="shared" si="169"/>
        <v>-60</v>
      </c>
      <c r="O110" s="159">
        <f>'UBS Izolina Mazzei'!Q41</f>
        <v>0</v>
      </c>
      <c r="P110" s="449">
        <f t="shared" si="170"/>
        <v>-60</v>
      </c>
      <c r="Q110" s="159">
        <f>'UBS Izolina Mazzei'!S41</f>
        <v>0</v>
      </c>
      <c r="R110" s="449">
        <f t="shared" si="171"/>
        <v>-60</v>
      </c>
      <c r="S110" s="382">
        <f t="shared" si="172"/>
        <v>0</v>
      </c>
      <c r="T110" s="462">
        <f t="shared" si="173"/>
        <v>-180</v>
      </c>
    </row>
    <row r="111" spans="1:20" x14ac:dyDescent="0.25">
      <c r="A111" s="154" t="s">
        <v>25</v>
      </c>
      <c r="B111" s="405">
        <v>30</v>
      </c>
      <c r="C111" s="238">
        <f>'UBS Izolina Mazzei'!B42</f>
        <v>4</v>
      </c>
      <c r="D111" s="435">
        <f t="shared" si="163"/>
        <v>120</v>
      </c>
      <c r="E111" s="159">
        <f>'UBS Izolina Mazzei'!G42</f>
        <v>4</v>
      </c>
      <c r="F111" s="449">
        <f t="shared" si="164"/>
        <v>0</v>
      </c>
      <c r="G111" s="159">
        <f>'UBS Izolina Mazzei'!I42</f>
        <v>0</v>
      </c>
      <c r="H111" s="449">
        <f t="shared" si="165"/>
        <v>-120</v>
      </c>
      <c r="I111" s="159">
        <f>'UBS Izolina Mazzei'!K42</f>
        <v>0</v>
      </c>
      <c r="J111" s="449">
        <f t="shared" si="166"/>
        <v>-120</v>
      </c>
      <c r="K111" s="382">
        <f t="shared" si="167"/>
        <v>4</v>
      </c>
      <c r="L111" s="462">
        <f t="shared" si="168"/>
        <v>-240</v>
      </c>
      <c r="M111" s="159">
        <f>'UBS Izolina Mazzei'!O42</f>
        <v>0</v>
      </c>
      <c r="N111" s="449">
        <f t="shared" si="169"/>
        <v>-120</v>
      </c>
      <c r="O111" s="159">
        <f>'UBS Izolina Mazzei'!Q42</f>
        <v>0</v>
      </c>
      <c r="P111" s="449">
        <f t="shared" si="170"/>
        <v>-120</v>
      </c>
      <c r="Q111" s="159">
        <f>'UBS Izolina Mazzei'!S42</f>
        <v>0</v>
      </c>
      <c r="R111" s="449">
        <f t="shared" si="171"/>
        <v>-120</v>
      </c>
      <c r="S111" s="382">
        <f t="shared" si="172"/>
        <v>0</v>
      </c>
      <c r="T111" s="462">
        <f t="shared" si="173"/>
        <v>-360</v>
      </c>
    </row>
    <row r="112" spans="1:20" x14ac:dyDescent="0.25">
      <c r="A112" s="178" t="s">
        <v>45</v>
      </c>
      <c r="B112" s="408">
        <v>40</v>
      </c>
      <c r="C112" s="158">
        <f>'UBS Izolina Mazzei'!B43</f>
        <v>1</v>
      </c>
      <c r="D112" s="436">
        <f t="shared" si="163"/>
        <v>40</v>
      </c>
      <c r="E112" s="650">
        <f>'UBS Izolina Mazzei'!G43</f>
        <v>1</v>
      </c>
      <c r="F112" s="448">
        <f t="shared" si="164"/>
        <v>0</v>
      </c>
      <c r="G112" s="650">
        <f>'UBS Izolina Mazzei'!I43</f>
        <v>0</v>
      </c>
      <c r="H112" s="448">
        <f t="shared" si="165"/>
        <v>-40</v>
      </c>
      <c r="I112" s="650">
        <f>'UBS Izolina Mazzei'!K43</f>
        <v>0</v>
      </c>
      <c r="J112" s="448">
        <f t="shared" si="166"/>
        <v>-40</v>
      </c>
      <c r="K112" s="366">
        <f t="shared" si="167"/>
        <v>1</v>
      </c>
      <c r="L112" s="461">
        <f t="shared" si="168"/>
        <v>-80</v>
      </c>
      <c r="M112" s="650">
        <f>'UBS Izolina Mazzei'!O43</f>
        <v>0</v>
      </c>
      <c r="N112" s="448">
        <f t="shared" si="169"/>
        <v>-40</v>
      </c>
      <c r="O112" s="650">
        <f>'UBS Izolina Mazzei'!Q43</f>
        <v>0</v>
      </c>
      <c r="P112" s="448">
        <f t="shared" si="170"/>
        <v>-40</v>
      </c>
      <c r="Q112" s="650">
        <f>'UBS Izolina Mazzei'!S43</f>
        <v>0</v>
      </c>
      <c r="R112" s="448">
        <f t="shared" si="171"/>
        <v>-40</v>
      </c>
      <c r="S112" s="366">
        <f t="shared" si="172"/>
        <v>0</v>
      </c>
      <c r="T112" s="461">
        <f t="shared" si="173"/>
        <v>-120</v>
      </c>
    </row>
    <row r="113" spans="1:20" x14ac:dyDescent="0.25">
      <c r="A113" s="154" t="s">
        <v>26</v>
      </c>
      <c r="B113" s="405">
        <v>40</v>
      </c>
      <c r="C113" s="179">
        <f>'UBS Izolina Mazzei'!B44</f>
        <v>1</v>
      </c>
      <c r="D113" s="428">
        <f t="shared" si="163"/>
        <v>40</v>
      </c>
      <c r="E113" s="159">
        <f>'UBS Izolina Mazzei'!G44</f>
        <v>1</v>
      </c>
      <c r="F113" s="449">
        <f t="shared" si="164"/>
        <v>0</v>
      </c>
      <c r="G113" s="159">
        <f>'UBS Izolina Mazzei'!I44</f>
        <v>0</v>
      </c>
      <c r="H113" s="449">
        <f t="shared" si="165"/>
        <v>-40</v>
      </c>
      <c r="I113" s="159">
        <f>'UBS Izolina Mazzei'!K44</f>
        <v>0</v>
      </c>
      <c r="J113" s="449">
        <f t="shared" si="166"/>
        <v>-40</v>
      </c>
      <c r="K113" s="382">
        <f t="shared" si="167"/>
        <v>1</v>
      </c>
      <c r="L113" s="462">
        <f t="shared" si="168"/>
        <v>-80</v>
      </c>
      <c r="M113" s="159">
        <f>'UBS Izolina Mazzei'!O44</f>
        <v>0</v>
      </c>
      <c r="N113" s="449">
        <f t="shared" si="169"/>
        <v>-40</v>
      </c>
      <c r="O113" s="159">
        <f>'UBS Izolina Mazzei'!Q44</f>
        <v>0</v>
      </c>
      <c r="P113" s="449">
        <f t="shared" si="170"/>
        <v>-40</v>
      </c>
      <c r="Q113" s="159">
        <f>'UBS Izolina Mazzei'!S44</f>
        <v>0</v>
      </c>
      <c r="R113" s="449">
        <f t="shared" si="171"/>
        <v>-40</v>
      </c>
      <c r="S113" s="382">
        <f t="shared" si="172"/>
        <v>0</v>
      </c>
      <c r="T113" s="462">
        <f t="shared" si="173"/>
        <v>-120</v>
      </c>
    </row>
    <row r="114" spans="1:20" x14ac:dyDescent="0.25">
      <c r="A114" s="180" t="s">
        <v>34</v>
      </c>
      <c r="B114" s="409">
        <v>30</v>
      </c>
      <c r="C114" s="238">
        <f>'UBS Izolina Mazzei'!B45</f>
        <v>1</v>
      </c>
      <c r="D114" s="435">
        <f t="shared" si="163"/>
        <v>30</v>
      </c>
      <c r="E114" s="159">
        <f>'UBS Izolina Mazzei'!G45</f>
        <v>1</v>
      </c>
      <c r="F114" s="449">
        <f t="shared" si="164"/>
        <v>0</v>
      </c>
      <c r="G114" s="159">
        <f>'UBS Izolina Mazzei'!I45</f>
        <v>0</v>
      </c>
      <c r="H114" s="449">
        <f t="shared" si="165"/>
        <v>-30</v>
      </c>
      <c r="I114" s="159">
        <f>'UBS Izolina Mazzei'!K45</f>
        <v>0</v>
      </c>
      <c r="J114" s="449">
        <f t="shared" si="166"/>
        <v>-30</v>
      </c>
      <c r="K114" s="382">
        <f t="shared" si="167"/>
        <v>1</v>
      </c>
      <c r="L114" s="462">
        <f t="shared" si="168"/>
        <v>-60</v>
      </c>
      <c r="M114" s="159">
        <f>'UBS Izolina Mazzei'!O45</f>
        <v>0</v>
      </c>
      <c r="N114" s="449">
        <f t="shared" si="169"/>
        <v>-30</v>
      </c>
      <c r="O114" s="159">
        <f>'UBS Izolina Mazzei'!Q45</f>
        <v>0</v>
      </c>
      <c r="P114" s="449">
        <f t="shared" si="170"/>
        <v>-30</v>
      </c>
      <c r="Q114" s="159">
        <f>'UBS Izolina Mazzei'!S45</f>
        <v>0</v>
      </c>
      <c r="R114" s="449">
        <f t="shared" si="171"/>
        <v>-30</v>
      </c>
      <c r="S114" s="382">
        <f t="shared" si="172"/>
        <v>0</v>
      </c>
      <c r="T114" s="462">
        <f t="shared" si="173"/>
        <v>-90</v>
      </c>
    </row>
    <row r="115" spans="1:20" ht="15.75" thickBot="1" x14ac:dyDescent="0.3">
      <c r="A115" s="160" t="s">
        <v>41</v>
      </c>
      <c r="B115" s="406">
        <v>40</v>
      </c>
      <c r="C115" s="185">
        <f>'UBS Izolina Mazzei'!B46</f>
        <v>1</v>
      </c>
      <c r="D115" s="430">
        <f t="shared" si="163"/>
        <v>40</v>
      </c>
      <c r="E115" s="651">
        <f>'UBS Izolina Mazzei'!G46</f>
        <v>1</v>
      </c>
      <c r="F115" s="450">
        <f t="shared" si="164"/>
        <v>0</v>
      </c>
      <c r="G115" s="651">
        <f>'UBS Izolina Mazzei'!I46</f>
        <v>0</v>
      </c>
      <c r="H115" s="450">
        <f t="shared" si="165"/>
        <v>-40</v>
      </c>
      <c r="I115" s="651">
        <f>'UBS Izolina Mazzei'!K46</f>
        <v>0</v>
      </c>
      <c r="J115" s="450">
        <f t="shared" si="166"/>
        <v>-40</v>
      </c>
      <c r="K115" s="383">
        <f t="shared" si="167"/>
        <v>1</v>
      </c>
      <c r="L115" s="463">
        <f t="shared" si="168"/>
        <v>-80</v>
      </c>
      <c r="M115" s="651">
        <f>'UBS Izolina Mazzei'!O46</f>
        <v>0</v>
      </c>
      <c r="N115" s="450">
        <f t="shared" si="169"/>
        <v>-40</v>
      </c>
      <c r="O115" s="651">
        <f>'UBS Izolina Mazzei'!Q46</f>
        <v>0</v>
      </c>
      <c r="P115" s="450">
        <f t="shared" si="170"/>
        <v>-40</v>
      </c>
      <c r="Q115" s="651">
        <f>'UBS Izolina Mazzei'!S46</f>
        <v>0</v>
      </c>
      <c r="R115" s="450">
        <f t="shared" si="171"/>
        <v>-40</v>
      </c>
      <c r="S115" s="383">
        <f t="shared" si="172"/>
        <v>0</v>
      </c>
      <c r="T115" s="463">
        <f t="shared" si="173"/>
        <v>-120</v>
      </c>
    </row>
    <row r="116" spans="1:20" ht="15.75" thickBot="1" x14ac:dyDescent="0.3">
      <c r="A116" s="164" t="s">
        <v>7</v>
      </c>
      <c r="B116" s="424">
        <f>SUM(B105:B115)</f>
        <v>310</v>
      </c>
      <c r="C116" s="165">
        <f>SUM(C105:C115)</f>
        <v>27</v>
      </c>
      <c r="D116" s="431">
        <f t="shared" ref="D116:T116" si="174">SUM(D105:D115)</f>
        <v>670</v>
      </c>
      <c r="E116" s="652">
        <f t="shared" si="174"/>
        <v>27</v>
      </c>
      <c r="F116" s="451">
        <f t="shared" si="174"/>
        <v>0</v>
      </c>
      <c r="G116" s="652">
        <f t="shared" si="174"/>
        <v>0</v>
      </c>
      <c r="H116" s="451">
        <f t="shared" si="174"/>
        <v>-670</v>
      </c>
      <c r="I116" s="652">
        <f t="shared" si="174"/>
        <v>0</v>
      </c>
      <c r="J116" s="451">
        <f t="shared" si="174"/>
        <v>-670</v>
      </c>
      <c r="K116" s="106">
        <f t="shared" ref="K116:L116" si="175">SUM(K105:K115)</f>
        <v>27</v>
      </c>
      <c r="L116" s="853">
        <f t="shared" si="175"/>
        <v>-1340</v>
      </c>
      <c r="M116" s="652">
        <f t="shared" si="174"/>
        <v>0</v>
      </c>
      <c r="N116" s="451">
        <f t="shared" si="174"/>
        <v>-670</v>
      </c>
      <c r="O116" s="652">
        <f t="shared" si="174"/>
        <v>0</v>
      </c>
      <c r="P116" s="451">
        <f t="shared" si="174"/>
        <v>-670</v>
      </c>
      <c r="Q116" s="652">
        <f t="shared" si="174"/>
        <v>0</v>
      </c>
      <c r="R116" s="451">
        <f t="shared" si="174"/>
        <v>-670</v>
      </c>
      <c r="S116" s="106">
        <f t="shared" si="174"/>
        <v>0</v>
      </c>
      <c r="T116" s="464">
        <f t="shared" si="174"/>
        <v>-2010</v>
      </c>
    </row>
    <row r="118" spans="1:20" ht="15.75" x14ac:dyDescent="0.25">
      <c r="A118" s="1427" t="s">
        <v>289</v>
      </c>
      <c r="B118" s="1428"/>
      <c r="C118" s="1428"/>
      <c r="D118" s="1428"/>
      <c r="E118" s="1428"/>
      <c r="F118" s="1428"/>
      <c r="G118" s="1428"/>
      <c r="H118" s="1428"/>
      <c r="I118" s="1428"/>
      <c r="J118" s="1428"/>
      <c r="K118" s="1428"/>
      <c r="L118" s="1428"/>
      <c r="M118" s="1428"/>
      <c r="N118" s="1428"/>
      <c r="O118" s="1428"/>
      <c r="P118" s="1428"/>
      <c r="Q118" s="1428"/>
      <c r="R118" s="1428"/>
      <c r="S118" s="1428"/>
      <c r="T118" s="1428"/>
    </row>
    <row r="119" spans="1:20" ht="36.75" thickBot="1" x14ac:dyDescent="0.3">
      <c r="A119" s="144" t="s">
        <v>14</v>
      </c>
      <c r="B119" s="403" t="str">
        <f t="shared" ref="B119:T119" si="176">B5</f>
        <v>Carga Horária</v>
      </c>
      <c r="C119" s="145" t="str">
        <f t="shared" si="176"/>
        <v>Equipe Mínima TA</v>
      </c>
      <c r="D119" s="433" t="str">
        <f t="shared" si="176"/>
        <v>Total Horas</v>
      </c>
      <c r="E119" s="669" t="str">
        <f t="shared" si="176"/>
        <v>MAR</v>
      </c>
      <c r="F119" s="476" t="str">
        <f t="shared" si="176"/>
        <v>Saldo Mar</v>
      </c>
      <c r="G119" s="669" t="str">
        <f t="shared" si="176"/>
        <v>ABR</v>
      </c>
      <c r="H119" s="476" t="str">
        <f t="shared" si="176"/>
        <v>Saldo Abr</v>
      </c>
      <c r="I119" s="669" t="str">
        <f t="shared" si="176"/>
        <v>MAI</v>
      </c>
      <c r="J119" s="476" t="str">
        <f t="shared" si="176"/>
        <v>Saldo Mai</v>
      </c>
      <c r="K119" s="380" t="str">
        <f t="shared" ref="K119:L119" si="177">K5</f>
        <v>3º Trimestre</v>
      </c>
      <c r="L119" s="474" t="str">
        <f t="shared" si="177"/>
        <v>Saldo Trim</v>
      </c>
      <c r="M119" s="669" t="str">
        <f t="shared" si="176"/>
        <v>JUN</v>
      </c>
      <c r="N119" s="476" t="str">
        <f t="shared" si="176"/>
        <v>Saldo Jun</v>
      </c>
      <c r="O119" s="649" t="str">
        <f t="shared" si="176"/>
        <v>JUL</v>
      </c>
      <c r="P119" s="476" t="str">
        <f t="shared" si="176"/>
        <v>Saldo Jul</v>
      </c>
      <c r="Q119" s="649" t="str">
        <f t="shared" si="176"/>
        <v>AGO</v>
      </c>
      <c r="R119" s="476" t="str">
        <f t="shared" si="176"/>
        <v>Saldo Ago</v>
      </c>
      <c r="S119" s="380" t="str">
        <f t="shared" si="176"/>
        <v>4º Trimestre</v>
      </c>
      <c r="T119" s="474" t="str">
        <f t="shared" si="176"/>
        <v>Saldo Trim</v>
      </c>
    </row>
    <row r="120" spans="1:20" ht="15.75" thickTop="1" x14ac:dyDescent="0.25">
      <c r="A120" s="154" t="s">
        <v>33</v>
      </c>
      <c r="B120" s="404">
        <v>20</v>
      </c>
      <c r="C120" s="182">
        <f>'UBS Jardim Japão'!B17</f>
        <v>6</v>
      </c>
      <c r="D120" s="427">
        <f t="shared" ref="D120:D129" si="178">C120*B120</f>
        <v>120</v>
      </c>
      <c r="E120" s="650">
        <f>'UBS Jardim Japão'!G17</f>
        <v>5</v>
      </c>
      <c r="F120" s="448">
        <f t="shared" ref="F120:F129" si="179">(E120*$B120)-$D120</f>
        <v>-20</v>
      </c>
      <c r="G120" s="650">
        <f>'UBS Jardim Japão'!I17</f>
        <v>0</v>
      </c>
      <c r="H120" s="448">
        <f t="shared" ref="H120:H129" si="180">(G120*$B120)-$D120</f>
        <v>-120</v>
      </c>
      <c r="I120" s="650">
        <f>'UBS Jardim Japão'!K17</f>
        <v>0</v>
      </c>
      <c r="J120" s="448">
        <f t="shared" ref="J120:J129" si="181">(I120*$B120)-$D120</f>
        <v>-120</v>
      </c>
      <c r="K120" s="366">
        <f t="shared" ref="K120:K129" si="182">SUM(E120,G120,I120)</f>
        <v>5</v>
      </c>
      <c r="L120" s="461">
        <f t="shared" ref="L120:L129" si="183">(K120*$B120)-$D120*3</f>
        <v>-260</v>
      </c>
      <c r="M120" s="650">
        <f>'UBS Jardim Japão'!O17</f>
        <v>0</v>
      </c>
      <c r="N120" s="448">
        <f t="shared" ref="N120:N129" si="184">(M120*$B120)-$D120</f>
        <v>-120</v>
      </c>
      <c r="O120" s="650">
        <f>'UBS Jardim Japão'!Q17</f>
        <v>0</v>
      </c>
      <c r="P120" s="448">
        <f t="shared" ref="P120:P129" si="185">(O120*$B120)-$D120</f>
        <v>-120</v>
      </c>
      <c r="Q120" s="650">
        <f>'UBS Jardim Japão'!S17</f>
        <v>0</v>
      </c>
      <c r="R120" s="448">
        <f t="shared" ref="R120:R129" si="186">(Q120*$B120)-$D120</f>
        <v>-120</v>
      </c>
      <c r="S120" s="366">
        <f t="shared" ref="S120:S129" si="187">SUM(M120,O120,Q120)</f>
        <v>0</v>
      </c>
      <c r="T120" s="461">
        <f t="shared" ref="T120:T129" si="188">(S120*$B120)-$D120*3</f>
        <v>-360</v>
      </c>
    </row>
    <row r="121" spans="1:20" x14ac:dyDescent="0.25">
      <c r="A121" s="154" t="s">
        <v>20</v>
      </c>
      <c r="B121" s="405">
        <v>20</v>
      </c>
      <c r="C121" s="179">
        <f>'UBS Jardim Japão'!B18</f>
        <v>3</v>
      </c>
      <c r="D121" s="428">
        <f t="shared" si="178"/>
        <v>60</v>
      </c>
      <c r="E121" s="159">
        <f>'UBS Jardim Japão'!G18</f>
        <v>3</v>
      </c>
      <c r="F121" s="449">
        <f t="shared" si="179"/>
        <v>0</v>
      </c>
      <c r="G121" s="159">
        <f>'UBS Jardim Japão'!I18</f>
        <v>0</v>
      </c>
      <c r="H121" s="449">
        <f t="shared" si="180"/>
        <v>-60</v>
      </c>
      <c r="I121" s="159">
        <f>'UBS Jardim Japão'!K18</f>
        <v>0</v>
      </c>
      <c r="J121" s="449">
        <f t="shared" si="181"/>
        <v>-60</v>
      </c>
      <c r="K121" s="382">
        <f t="shared" si="182"/>
        <v>3</v>
      </c>
      <c r="L121" s="462">
        <f t="shared" si="183"/>
        <v>-120</v>
      </c>
      <c r="M121" s="159">
        <f>'UBS Jardim Japão'!O18</f>
        <v>0</v>
      </c>
      <c r="N121" s="449">
        <f t="shared" si="184"/>
        <v>-60</v>
      </c>
      <c r="O121" s="159">
        <f>'UBS Jardim Japão'!Q18</f>
        <v>0</v>
      </c>
      <c r="P121" s="449">
        <f t="shared" si="185"/>
        <v>-60</v>
      </c>
      <c r="Q121" s="159">
        <f>'UBS Jardim Japão'!S18</f>
        <v>0</v>
      </c>
      <c r="R121" s="449">
        <f t="shared" si="186"/>
        <v>-60</v>
      </c>
      <c r="S121" s="382">
        <f t="shared" si="187"/>
        <v>0</v>
      </c>
      <c r="T121" s="462">
        <f t="shared" si="188"/>
        <v>-180</v>
      </c>
    </row>
    <row r="122" spans="1:20" x14ac:dyDescent="0.25">
      <c r="A122" s="154" t="s">
        <v>43</v>
      </c>
      <c r="B122" s="405">
        <v>20</v>
      </c>
      <c r="C122" s="179">
        <f>'UBS Jardim Japão'!B19</f>
        <v>3</v>
      </c>
      <c r="D122" s="428">
        <f t="shared" si="178"/>
        <v>60</v>
      </c>
      <c r="E122" s="159">
        <f>'UBS Jardim Japão'!G19</f>
        <v>2.5</v>
      </c>
      <c r="F122" s="449">
        <f t="shared" si="179"/>
        <v>-10</v>
      </c>
      <c r="G122" s="159">
        <f>'UBS Jardim Japão'!I19</f>
        <v>0</v>
      </c>
      <c r="H122" s="449">
        <f t="shared" si="180"/>
        <v>-60</v>
      </c>
      <c r="I122" s="159">
        <f>'UBS Jardim Japão'!K19</f>
        <v>0</v>
      </c>
      <c r="J122" s="449">
        <f t="shared" si="181"/>
        <v>-60</v>
      </c>
      <c r="K122" s="382">
        <f t="shared" si="182"/>
        <v>2.5</v>
      </c>
      <c r="L122" s="462">
        <f t="shared" si="183"/>
        <v>-130</v>
      </c>
      <c r="M122" s="159">
        <f>'UBS Jardim Japão'!O19</f>
        <v>0</v>
      </c>
      <c r="N122" s="449">
        <f t="shared" si="184"/>
        <v>-60</v>
      </c>
      <c r="O122" s="159">
        <f>'UBS Jardim Japão'!Q19</f>
        <v>0</v>
      </c>
      <c r="P122" s="449">
        <f t="shared" si="185"/>
        <v>-60</v>
      </c>
      <c r="Q122" s="159">
        <f>'UBS Jardim Japão'!S19</f>
        <v>0</v>
      </c>
      <c r="R122" s="449">
        <f t="shared" si="186"/>
        <v>-60</v>
      </c>
      <c r="S122" s="382">
        <f t="shared" si="187"/>
        <v>0</v>
      </c>
      <c r="T122" s="462">
        <f t="shared" si="188"/>
        <v>-180</v>
      </c>
    </row>
    <row r="123" spans="1:20" x14ac:dyDescent="0.25">
      <c r="A123" s="154" t="s">
        <v>23</v>
      </c>
      <c r="B123" s="405">
        <v>20</v>
      </c>
      <c r="C123" s="179">
        <f>'UBS Jardim Japão'!B20</f>
        <v>3</v>
      </c>
      <c r="D123" s="428">
        <f t="shared" si="178"/>
        <v>60</v>
      </c>
      <c r="E123" s="159">
        <f>'UBS Jardim Japão'!G20</f>
        <v>3</v>
      </c>
      <c r="F123" s="449">
        <f t="shared" si="179"/>
        <v>0</v>
      </c>
      <c r="G123" s="159">
        <f>'UBS Jardim Japão'!I20</f>
        <v>0</v>
      </c>
      <c r="H123" s="449">
        <f t="shared" si="180"/>
        <v>-60</v>
      </c>
      <c r="I123" s="159">
        <f>'UBS Jardim Japão'!K20</f>
        <v>0</v>
      </c>
      <c r="J123" s="449">
        <f t="shared" si="181"/>
        <v>-60</v>
      </c>
      <c r="K123" s="382">
        <f t="shared" si="182"/>
        <v>3</v>
      </c>
      <c r="L123" s="462">
        <f t="shared" si="183"/>
        <v>-120</v>
      </c>
      <c r="M123" s="159">
        <f>'UBS Jardim Japão'!O20</f>
        <v>0</v>
      </c>
      <c r="N123" s="449">
        <f t="shared" si="184"/>
        <v>-60</v>
      </c>
      <c r="O123" s="159">
        <f>'UBS Jardim Japão'!Q20</f>
        <v>0</v>
      </c>
      <c r="P123" s="449">
        <f t="shared" si="185"/>
        <v>-60</v>
      </c>
      <c r="Q123" s="159">
        <f>'UBS Jardim Japão'!S20</f>
        <v>0</v>
      </c>
      <c r="R123" s="449">
        <f t="shared" si="186"/>
        <v>-60</v>
      </c>
      <c r="S123" s="382">
        <f t="shared" si="187"/>
        <v>0</v>
      </c>
      <c r="T123" s="462">
        <f t="shared" si="188"/>
        <v>-180</v>
      </c>
    </row>
    <row r="124" spans="1:20" x14ac:dyDescent="0.25">
      <c r="A124" s="154" t="s">
        <v>24</v>
      </c>
      <c r="B124" s="405">
        <v>30</v>
      </c>
      <c r="C124" s="179">
        <f>'UBS Jardim Japão'!B21</f>
        <v>2</v>
      </c>
      <c r="D124" s="428">
        <f t="shared" si="178"/>
        <v>60</v>
      </c>
      <c r="E124" s="159">
        <f>'UBS Jardim Japão'!G21</f>
        <v>2</v>
      </c>
      <c r="F124" s="449">
        <f t="shared" si="179"/>
        <v>0</v>
      </c>
      <c r="G124" s="159">
        <f>'UBS Jardim Japão'!I21</f>
        <v>0</v>
      </c>
      <c r="H124" s="449">
        <f t="shared" si="180"/>
        <v>-60</v>
      </c>
      <c r="I124" s="159">
        <f>'UBS Jardim Japão'!K21</f>
        <v>0</v>
      </c>
      <c r="J124" s="449">
        <f t="shared" si="181"/>
        <v>-60</v>
      </c>
      <c r="K124" s="382">
        <f t="shared" si="182"/>
        <v>2</v>
      </c>
      <c r="L124" s="462">
        <f t="shared" si="183"/>
        <v>-120</v>
      </c>
      <c r="M124" s="159">
        <f>'UBS Jardim Japão'!O21</f>
        <v>0</v>
      </c>
      <c r="N124" s="449">
        <f t="shared" si="184"/>
        <v>-60</v>
      </c>
      <c r="O124" s="159">
        <f>'UBS Jardim Japão'!Q21</f>
        <v>0</v>
      </c>
      <c r="P124" s="449">
        <f t="shared" si="185"/>
        <v>-60</v>
      </c>
      <c r="Q124" s="159">
        <f>'UBS Jardim Japão'!S21</f>
        <v>0</v>
      </c>
      <c r="R124" s="449">
        <f t="shared" si="186"/>
        <v>-60</v>
      </c>
      <c r="S124" s="382">
        <f t="shared" si="187"/>
        <v>0</v>
      </c>
      <c r="T124" s="462">
        <f t="shared" si="188"/>
        <v>-180</v>
      </c>
    </row>
    <row r="125" spans="1:20" x14ac:dyDescent="0.25">
      <c r="A125" s="154" t="s">
        <v>25</v>
      </c>
      <c r="B125" s="405">
        <v>30</v>
      </c>
      <c r="C125" s="179">
        <f>'UBS Jardim Japão'!B22</f>
        <v>6</v>
      </c>
      <c r="D125" s="428">
        <f t="shared" si="178"/>
        <v>180</v>
      </c>
      <c r="E125" s="159">
        <f>'UBS Jardim Japão'!G22</f>
        <v>7</v>
      </c>
      <c r="F125" s="449">
        <f t="shared" si="179"/>
        <v>30</v>
      </c>
      <c r="G125" s="159">
        <f>'UBS Jardim Japão'!I22</f>
        <v>0</v>
      </c>
      <c r="H125" s="449">
        <f t="shared" si="180"/>
        <v>-180</v>
      </c>
      <c r="I125" s="159">
        <f>'UBS Jardim Japão'!K22</f>
        <v>0</v>
      </c>
      <c r="J125" s="449">
        <f t="shared" si="181"/>
        <v>-180</v>
      </c>
      <c r="K125" s="382">
        <f t="shared" si="182"/>
        <v>7</v>
      </c>
      <c r="L125" s="462">
        <f t="shared" si="183"/>
        <v>-330</v>
      </c>
      <c r="M125" s="159">
        <f>'UBS Jardim Japão'!O22</f>
        <v>0</v>
      </c>
      <c r="N125" s="449">
        <f t="shared" si="184"/>
        <v>-180</v>
      </c>
      <c r="O125" s="159">
        <f>'UBS Jardim Japão'!Q22</f>
        <v>0</v>
      </c>
      <c r="P125" s="449">
        <f t="shared" si="185"/>
        <v>-180</v>
      </c>
      <c r="Q125" s="159">
        <f>'UBS Jardim Japão'!S22</f>
        <v>0</v>
      </c>
      <c r="R125" s="449">
        <f t="shared" si="186"/>
        <v>-180</v>
      </c>
      <c r="S125" s="382">
        <f t="shared" si="187"/>
        <v>0</v>
      </c>
      <c r="T125" s="462">
        <f t="shared" si="188"/>
        <v>-540</v>
      </c>
    </row>
    <row r="126" spans="1:20" x14ac:dyDescent="0.25">
      <c r="A126" s="154" t="s">
        <v>45</v>
      </c>
      <c r="B126" s="405">
        <v>40</v>
      </c>
      <c r="C126" s="179">
        <f>'UBS Jardim Japão'!B23</f>
        <v>1</v>
      </c>
      <c r="D126" s="428">
        <f t="shared" si="178"/>
        <v>40</v>
      </c>
      <c r="E126" s="159">
        <f>'UBS Jardim Japão'!G23</f>
        <v>1</v>
      </c>
      <c r="F126" s="449">
        <f t="shared" si="179"/>
        <v>0</v>
      </c>
      <c r="G126" s="159">
        <f>'UBS Jardim Japão'!I23</f>
        <v>0</v>
      </c>
      <c r="H126" s="449">
        <f t="shared" si="180"/>
        <v>-40</v>
      </c>
      <c r="I126" s="159">
        <f>'UBS Jardim Japão'!K23</f>
        <v>0</v>
      </c>
      <c r="J126" s="449">
        <f t="shared" si="181"/>
        <v>-40</v>
      </c>
      <c r="K126" s="382">
        <f t="shared" si="182"/>
        <v>1</v>
      </c>
      <c r="L126" s="462">
        <f t="shared" si="183"/>
        <v>-80</v>
      </c>
      <c r="M126" s="159">
        <f>'UBS Jardim Japão'!O23</f>
        <v>0</v>
      </c>
      <c r="N126" s="449">
        <f t="shared" si="184"/>
        <v>-40</v>
      </c>
      <c r="O126" s="159">
        <f>'UBS Jardim Japão'!Q23</f>
        <v>0</v>
      </c>
      <c r="P126" s="449">
        <f t="shared" si="185"/>
        <v>-40</v>
      </c>
      <c r="Q126" s="159">
        <f>'UBS Jardim Japão'!S23</f>
        <v>0</v>
      </c>
      <c r="R126" s="449">
        <f t="shared" si="186"/>
        <v>-40</v>
      </c>
      <c r="S126" s="382">
        <f t="shared" si="187"/>
        <v>0</v>
      </c>
      <c r="T126" s="462">
        <f t="shared" si="188"/>
        <v>-120</v>
      </c>
    </row>
    <row r="127" spans="1:20" x14ac:dyDescent="0.25">
      <c r="A127" s="154" t="s">
        <v>26</v>
      </c>
      <c r="B127" s="405">
        <v>40</v>
      </c>
      <c r="C127" s="179">
        <f>'UBS Jardim Japão'!B24</f>
        <v>1</v>
      </c>
      <c r="D127" s="428">
        <f t="shared" si="178"/>
        <v>40</v>
      </c>
      <c r="E127" s="159">
        <f>'UBS Jardim Japão'!G24</f>
        <v>1</v>
      </c>
      <c r="F127" s="449">
        <f t="shared" si="179"/>
        <v>0</v>
      </c>
      <c r="G127" s="159">
        <f>'UBS Jardim Japão'!I24</f>
        <v>0</v>
      </c>
      <c r="H127" s="449">
        <f t="shared" si="180"/>
        <v>-40</v>
      </c>
      <c r="I127" s="159">
        <f>'UBS Jardim Japão'!K24</f>
        <v>0</v>
      </c>
      <c r="J127" s="449">
        <f t="shared" si="181"/>
        <v>-40</v>
      </c>
      <c r="K127" s="382">
        <f t="shared" si="182"/>
        <v>1</v>
      </c>
      <c r="L127" s="462">
        <f t="shared" si="183"/>
        <v>-80</v>
      </c>
      <c r="M127" s="159">
        <f>'UBS Jardim Japão'!O24</f>
        <v>0</v>
      </c>
      <c r="N127" s="449">
        <f t="shared" si="184"/>
        <v>-40</v>
      </c>
      <c r="O127" s="159">
        <f>'UBS Jardim Japão'!Q24</f>
        <v>0</v>
      </c>
      <c r="P127" s="449">
        <f t="shared" si="185"/>
        <v>-40</v>
      </c>
      <c r="Q127" s="159">
        <f>'UBS Jardim Japão'!S24</f>
        <v>0</v>
      </c>
      <c r="R127" s="449">
        <f t="shared" si="186"/>
        <v>-40</v>
      </c>
      <c r="S127" s="382">
        <f t="shared" si="187"/>
        <v>0</v>
      </c>
      <c r="T127" s="462">
        <f t="shared" si="188"/>
        <v>-120</v>
      </c>
    </row>
    <row r="128" spans="1:20" x14ac:dyDescent="0.25">
      <c r="A128" s="180" t="s">
        <v>183</v>
      </c>
      <c r="B128" s="409">
        <v>30</v>
      </c>
      <c r="C128" s="238">
        <f>'UBS Jardim Japão'!B25</f>
        <v>1</v>
      </c>
      <c r="D128" s="435">
        <f t="shared" si="178"/>
        <v>30</v>
      </c>
      <c r="E128" s="159">
        <f>'UBS Jardim Japão'!G25</f>
        <v>0</v>
      </c>
      <c r="F128" s="449">
        <f t="shared" si="179"/>
        <v>-30</v>
      </c>
      <c r="G128" s="159">
        <f>'UBS Jardim Japão'!I25</f>
        <v>0</v>
      </c>
      <c r="H128" s="449">
        <f t="shared" si="180"/>
        <v>-30</v>
      </c>
      <c r="I128" s="159">
        <f>'UBS Jardim Japão'!K25</f>
        <v>0</v>
      </c>
      <c r="J128" s="449">
        <f t="shared" si="181"/>
        <v>-30</v>
      </c>
      <c r="K128" s="382">
        <f t="shared" si="182"/>
        <v>0</v>
      </c>
      <c r="L128" s="462">
        <f t="shared" si="183"/>
        <v>-90</v>
      </c>
      <c r="M128" s="159">
        <f>'UBS Jardim Japão'!O25</f>
        <v>0</v>
      </c>
      <c r="N128" s="449">
        <f t="shared" si="184"/>
        <v>-30</v>
      </c>
      <c r="O128" s="159">
        <f>'UBS Jardim Japão'!Q25</f>
        <v>0</v>
      </c>
      <c r="P128" s="449">
        <f t="shared" si="185"/>
        <v>-30</v>
      </c>
      <c r="Q128" s="159">
        <f>'UBS Jardim Japão'!S25</f>
        <v>0</v>
      </c>
      <c r="R128" s="449">
        <f t="shared" si="186"/>
        <v>-30</v>
      </c>
      <c r="S128" s="382">
        <f t="shared" si="187"/>
        <v>0</v>
      </c>
      <c r="T128" s="462">
        <f t="shared" si="188"/>
        <v>-90</v>
      </c>
    </row>
    <row r="129" spans="1:20" ht="15.75" thickBot="1" x14ac:dyDescent="0.3">
      <c r="A129" s="160" t="s">
        <v>34</v>
      </c>
      <c r="B129" s="406">
        <v>30</v>
      </c>
      <c r="C129" s="239">
        <f>'UBS Jardim Japão'!B26</f>
        <v>1</v>
      </c>
      <c r="D129" s="437">
        <f t="shared" si="178"/>
        <v>30</v>
      </c>
      <c r="E129" s="651">
        <f>'UBS Jardim Japão'!G26</f>
        <v>1</v>
      </c>
      <c r="F129" s="450">
        <f t="shared" si="179"/>
        <v>0</v>
      </c>
      <c r="G129" s="651">
        <f>'UBS Jardim Japão'!I26</f>
        <v>0</v>
      </c>
      <c r="H129" s="450">
        <f t="shared" si="180"/>
        <v>-30</v>
      </c>
      <c r="I129" s="651">
        <f>'UBS Jardim Japão'!K26</f>
        <v>0</v>
      </c>
      <c r="J129" s="450">
        <f t="shared" si="181"/>
        <v>-30</v>
      </c>
      <c r="K129" s="383">
        <f t="shared" si="182"/>
        <v>1</v>
      </c>
      <c r="L129" s="463">
        <f t="shared" si="183"/>
        <v>-60</v>
      </c>
      <c r="M129" s="651">
        <f>'UBS Jardim Japão'!O26</f>
        <v>0</v>
      </c>
      <c r="N129" s="450">
        <f t="shared" si="184"/>
        <v>-30</v>
      </c>
      <c r="O129" s="651">
        <f>'UBS Jardim Japão'!Q26</f>
        <v>0</v>
      </c>
      <c r="P129" s="450">
        <f t="shared" si="185"/>
        <v>-30</v>
      </c>
      <c r="Q129" s="651">
        <f>'UBS Jardim Japão'!S26</f>
        <v>0</v>
      </c>
      <c r="R129" s="450">
        <f t="shared" si="186"/>
        <v>-30</v>
      </c>
      <c r="S129" s="383">
        <f t="shared" si="187"/>
        <v>0</v>
      </c>
      <c r="T129" s="463">
        <f t="shared" si="188"/>
        <v>-90</v>
      </c>
    </row>
    <row r="130" spans="1:20" ht="15.75" thickBot="1" x14ac:dyDescent="0.3">
      <c r="A130" s="164" t="s">
        <v>7</v>
      </c>
      <c r="B130" s="424">
        <f>SUM(B120:B129)</f>
        <v>280</v>
      </c>
      <c r="C130" s="165">
        <f>SUM(C120:C129)</f>
        <v>27</v>
      </c>
      <c r="D130" s="431">
        <f t="shared" ref="D130:T130" si="189">SUM(D120:D129)</f>
        <v>680</v>
      </c>
      <c r="E130" s="652">
        <f t="shared" si="189"/>
        <v>25.5</v>
      </c>
      <c r="F130" s="451">
        <f t="shared" si="189"/>
        <v>-30</v>
      </c>
      <c r="G130" s="652">
        <f t="shared" si="189"/>
        <v>0</v>
      </c>
      <c r="H130" s="451">
        <f t="shared" si="189"/>
        <v>-680</v>
      </c>
      <c r="I130" s="652">
        <f t="shared" si="189"/>
        <v>0</v>
      </c>
      <c r="J130" s="451">
        <f t="shared" si="189"/>
        <v>-680</v>
      </c>
      <c r="K130" s="106">
        <f t="shared" ref="K130:L130" si="190">SUM(K120:K129)</f>
        <v>25.5</v>
      </c>
      <c r="L130" s="853">
        <f t="shared" si="190"/>
        <v>-1390</v>
      </c>
      <c r="M130" s="652">
        <f t="shared" si="189"/>
        <v>0</v>
      </c>
      <c r="N130" s="451">
        <f t="shared" si="189"/>
        <v>-680</v>
      </c>
      <c r="O130" s="652">
        <f t="shared" si="189"/>
        <v>0</v>
      </c>
      <c r="P130" s="451">
        <f t="shared" si="189"/>
        <v>-680</v>
      </c>
      <c r="Q130" s="652">
        <f t="shared" si="189"/>
        <v>0</v>
      </c>
      <c r="R130" s="451">
        <f t="shared" si="189"/>
        <v>-680</v>
      </c>
      <c r="S130" s="106">
        <f t="shared" si="189"/>
        <v>0</v>
      </c>
      <c r="T130" s="464">
        <f t="shared" si="189"/>
        <v>-2040</v>
      </c>
    </row>
    <row r="132" spans="1:20" ht="15.75" x14ac:dyDescent="0.25">
      <c r="A132" s="1427" t="s">
        <v>317</v>
      </c>
      <c r="B132" s="1428"/>
      <c r="C132" s="1428"/>
      <c r="D132" s="1428"/>
      <c r="E132" s="1428"/>
      <c r="F132" s="1428"/>
      <c r="G132" s="1428"/>
      <c r="H132" s="1428"/>
      <c r="I132" s="1428"/>
      <c r="J132" s="1428"/>
      <c r="K132" s="1428"/>
      <c r="L132" s="1428"/>
      <c r="M132" s="1428"/>
      <c r="N132" s="1428"/>
      <c r="O132" s="1428"/>
      <c r="P132" s="1428"/>
      <c r="Q132" s="1428"/>
      <c r="R132" s="1428"/>
      <c r="S132" s="1428"/>
      <c r="T132" s="1428"/>
    </row>
    <row r="133" spans="1:20" ht="36.75" thickBot="1" x14ac:dyDescent="0.3">
      <c r="A133" s="144" t="s">
        <v>14</v>
      </c>
      <c r="B133" s="403" t="str">
        <f t="shared" ref="B133:T133" si="191">B5</f>
        <v>Carga Horária</v>
      </c>
      <c r="C133" s="145" t="str">
        <f t="shared" si="191"/>
        <v>Equipe Mínima TA</v>
      </c>
      <c r="D133" s="433" t="str">
        <f t="shared" si="191"/>
        <v>Total Horas</v>
      </c>
      <c r="E133" s="669" t="str">
        <f t="shared" si="191"/>
        <v>MAR</v>
      </c>
      <c r="F133" s="476" t="str">
        <f t="shared" si="191"/>
        <v>Saldo Mar</v>
      </c>
      <c r="G133" s="669" t="str">
        <f t="shared" si="191"/>
        <v>ABR</v>
      </c>
      <c r="H133" s="476" t="str">
        <f t="shared" si="191"/>
        <v>Saldo Abr</v>
      </c>
      <c r="I133" s="669" t="str">
        <f t="shared" si="191"/>
        <v>MAI</v>
      </c>
      <c r="J133" s="476" t="str">
        <f t="shared" si="191"/>
        <v>Saldo Mai</v>
      </c>
      <c r="K133" s="380" t="str">
        <f t="shared" ref="K133:L133" si="192">K5</f>
        <v>3º Trimestre</v>
      </c>
      <c r="L133" s="474" t="str">
        <f t="shared" si="192"/>
        <v>Saldo Trim</v>
      </c>
      <c r="M133" s="669" t="str">
        <f t="shared" si="191"/>
        <v>JUN</v>
      </c>
      <c r="N133" s="476" t="str">
        <f t="shared" si="191"/>
        <v>Saldo Jun</v>
      </c>
      <c r="O133" s="649" t="str">
        <f t="shared" si="191"/>
        <v>JUL</v>
      </c>
      <c r="P133" s="476" t="str">
        <f t="shared" si="191"/>
        <v>Saldo Jul</v>
      </c>
      <c r="Q133" s="649" t="str">
        <f t="shared" si="191"/>
        <v>AGO</v>
      </c>
      <c r="R133" s="476" t="str">
        <f t="shared" si="191"/>
        <v>Saldo Ago</v>
      </c>
      <c r="S133" s="380" t="str">
        <f t="shared" si="191"/>
        <v>4º Trimestre</v>
      </c>
      <c r="T133" s="474" t="str">
        <f t="shared" si="191"/>
        <v>Saldo Trim</v>
      </c>
    </row>
    <row r="134" spans="1:20" ht="15.75" thickTop="1" x14ac:dyDescent="0.25">
      <c r="A134" s="151" t="s">
        <v>155</v>
      </c>
      <c r="B134" s="404">
        <v>40</v>
      </c>
      <c r="C134" s="235">
        <f>'EMAD na UBS JD JAPÃO'!B16</f>
        <v>2</v>
      </c>
      <c r="D134" s="434">
        <f t="shared" ref="D134:D139" si="193">C134*B134</f>
        <v>80</v>
      </c>
      <c r="E134" s="650">
        <f>'EMAD na UBS JD JAPÃO'!G16</f>
        <v>1</v>
      </c>
      <c r="F134" s="448">
        <f>(E134*$B134)-$D134</f>
        <v>-40</v>
      </c>
      <c r="G134" s="650">
        <f>'EMAD na UBS JD JAPÃO'!I16</f>
        <v>0</v>
      </c>
      <c r="H134" s="448">
        <f>(G134*$B134)-$D134</f>
        <v>-80</v>
      </c>
      <c r="I134" s="650">
        <f>'EMAD na UBS JD JAPÃO'!K16</f>
        <v>0</v>
      </c>
      <c r="J134" s="448">
        <f>(I134*$B134)-$D134</f>
        <v>-80</v>
      </c>
      <c r="K134" s="366">
        <f t="shared" ref="K134:K135" si="194">SUM(E134,G134,I134)</f>
        <v>1</v>
      </c>
      <c r="L134" s="461">
        <f t="shared" ref="L134:L135" si="195">(K134*$B134)-$D134*3</f>
        <v>-200</v>
      </c>
      <c r="M134" s="650">
        <f>'EMAD na UBS JD JAPÃO'!O16</f>
        <v>0</v>
      </c>
      <c r="N134" s="448">
        <f>(M134*$B134)-$D134</f>
        <v>-80</v>
      </c>
      <c r="O134" s="650">
        <f>'EMAD na UBS JD JAPÃO'!Q16</f>
        <v>0</v>
      </c>
      <c r="P134" s="448">
        <f t="shared" ref="P134:P139" si="196">(O134*$B134)-$D134</f>
        <v>-80</v>
      </c>
      <c r="Q134" s="650">
        <f>'EMAD na UBS JD JAPÃO'!S16</f>
        <v>0</v>
      </c>
      <c r="R134" s="448">
        <f t="shared" ref="R134:R139" si="197">(Q134*$B134)-$D134</f>
        <v>-80</v>
      </c>
      <c r="S134" s="366">
        <f t="shared" ref="S134:S139" si="198">SUM(M134,O134,Q134)</f>
        <v>0</v>
      </c>
      <c r="T134" s="461">
        <f t="shared" ref="T134:T139" si="199">(S134*$B134)-$D134*3</f>
        <v>-240</v>
      </c>
    </row>
    <row r="135" spans="1:20" ht="15.75" thickBot="1" x14ac:dyDescent="0.3">
      <c r="A135" s="706" t="s">
        <v>181</v>
      </c>
      <c r="B135" s="707">
        <v>30</v>
      </c>
      <c r="C135" s="708">
        <f>'EMAD na UBS JD JAPÃO'!B17</f>
        <v>0</v>
      </c>
      <c r="D135" s="709">
        <f t="shared" si="193"/>
        <v>0</v>
      </c>
      <c r="E135" s="710">
        <f>'EMAD na UBS JD JAPÃO'!G17</f>
        <v>2</v>
      </c>
      <c r="F135" s="711">
        <f t="shared" ref="F135:F139" si="200">(E135*$B135)-$D135</f>
        <v>60</v>
      </c>
      <c r="G135" s="710">
        <f>'EMAD na UBS JD JAPÃO'!I17</f>
        <v>0</v>
      </c>
      <c r="H135" s="711">
        <f t="shared" ref="H135:H139" si="201">(G135*$B135)-$D135</f>
        <v>0</v>
      </c>
      <c r="I135" s="710">
        <f>'EMAD na UBS JD JAPÃO'!K17</f>
        <v>0</v>
      </c>
      <c r="J135" s="711">
        <f t="shared" ref="J135:J139" si="202">(I135*$B135)-$D135</f>
        <v>0</v>
      </c>
      <c r="K135" s="367">
        <f t="shared" si="194"/>
        <v>2</v>
      </c>
      <c r="L135" s="712">
        <f t="shared" si="195"/>
        <v>60</v>
      </c>
      <c r="M135" s="710">
        <f>'EMAD na UBS JD JAPÃO'!O17</f>
        <v>0</v>
      </c>
      <c r="N135" s="711">
        <f t="shared" ref="N135:N139" si="203">(M135*$B135)-$D135</f>
        <v>0</v>
      </c>
      <c r="O135" s="710">
        <f>'EMAD na UBS JD JAPÃO'!Q17</f>
        <v>0</v>
      </c>
      <c r="P135" s="711">
        <f t="shared" si="196"/>
        <v>0</v>
      </c>
      <c r="Q135" s="710">
        <f>'EMAD na UBS JD JAPÃO'!S17</f>
        <v>0</v>
      </c>
      <c r="R135" s="711">
        <f t="shared" si="197"/>
        <v>0</v>
      </c>
      <c r="S135" s="367">
        <f t="shared" si="198"/>
        <v>0</v>
      </c>
      <c r="T135" s="712">
        <f t="shared" si="199"/>
        <v>0</v>
      </c>
    </row>
    <row r="136" spans="1:20" ht="15.75" thickBot="1" x14ac:dyDescent="0.3">
      <c r="A136" s="488" t="s">
        <v>367</v>
      </c>
      <c r="B136" s="488">
        <f>SUM(B134:B135)</f>
        <v>70</v>
      </c>
      <c r="C136" s="531">
        <f t="shared" ref="C136:T136" si="204">SUM(C134:C135)</f>
        <v>2</v>
      </c>
      <c r="D136" s="532">
        <f t="shared" si="204"/>
        <v>80</v>
      </c>
      <c r="E136" s="717">
        <f t="shared" si="204"/>
        <v>3</v>
      </c>
      <c r="F136" s="490">
        <f t="shared" si="204"/>
        <v>20</v>
      </c>
      <c r="G136" s="717">
        <f t="shared" si="204"/>
        <v>0</v>
      </c>
      <c r="H136" s="490">
        <f t="shared" si="204"/>
        <v>-80</v>
      </c>
      <c r="I136" s="717">
        <f t="shared" si="204"/>
        <v>0</v>
      </c>
      <c r="J136" s="490">
        <f t="shared" si="204"/>
        <v>-80</v>
      </c>
      <c r="K136" s="718">
        <f t="shared" ref="K136:L136" si="205">SUM(K134:K135)</f>
        <v>3</v>
      </c>
      <c r="L136" s="492">
        <f t="shared" si="205"/>
        <v>-140</v>
      </c>
      <c r="M136" s="717">
        <f t="shared" si="204"/>
        <v>0</v>
      </c>
      <c r="N136" s="490">
        <f t="shared" si="204"/>
        <v>-80</v>
      </c>
      <c r="O136" s="717">
        <f t="shared" si="204"/>
        <v>0</v>
      </c>
      <c r="P136" s="490">
        <f t="shared" si="204"/>
        <v>-80</v>
      </c>
      <c r="Q136" s="717">
        <f t="shared" si="204"/>
        <v>0</v>
      </c>
      <c r="R136" s="490">
        <f t="shared" si="204"/>
        <v>-80</v>
      </c>
      <c r="S136" s="718">
        <f t="shared" si="204"/>
        <v>0</v>
      </c>
      <c r="T136" s="492">
        <f t="shared" si="204"/>
        <v>-240</v>
      </c>
    </row>
    <row r="137" spans="1:20" x14ac:dyDescent="0.25">
      <c r="A137" s="713" t="s">
        <v>156</v>
      </c>
      <c r="B137" s="714">
        <v>30</v>
      </c>
      <c r="C137" s="715">
        <f>'EMAD na UBS JD JAPÃO'!B18</f>
        <v>1</v>
      </c>
      <c r="D137" s="716">
        <f t="shared" si="193"/>
        <v>30</v>
      </c>
      <c r="E137" s="702">
        <f>'EMAD na UBS JD JAPÃO'!G18</f>
        <v>1</v>
      </c>
      <c r="F137" s="703">
        <f t="shared" si="200"/>
        <v>0</v>
      </c>
      <c r="G137" s="702">
        <f>'EMAD na UBS JD JAPÃO'!I18</f>
        <v>0</v>
      </c>
      <c r="H137" s="703">
        <f t="shared" si="201"/>
        <v>-30</v>
      </c>
      <c r="I137" s="702">
        <f>'EMAD na UBS JD JAPÃO'!K18</f>
        <v>0</v>
      </c>
      <c r="J137" s="703">
        <f t="shared" si="202"/>
        <v>-30</v>
      </c>
      <c r="K137" s="704">
        <f t="shared" ref="K137:K139" si="206">SUM(E137,G137,I137)</f>
        <v>1</v>
      </c>
      <c r="L137" s="705">
        <f t="shared" ref="L137:L139" si="207">(K137*$B137)-$D137*3</f>
        <v>-60</v>
      </c>
      <c r="M137" s="702">
        <f>'EMAD na UBS JD JAPÃO'!O18</f>
        <v>0</v>
      </c>
      <c r="N137" s="703">
        <f t="shared" si="203"/>
        <v>-30</v>
      </c>
      <c r="O137" s="702">
        <f>'EMAD na UBS JD JAPÃO'!Q18</f>
        <v>0</v>
      </c>
      <c r="P137" s="703">
        <f t="shared" si="196"/>
        <v>-30</v>
      </c>
      <c r="Q137" s="702">
        <f>'EMAD na UBS JD JAPÃO'!S18</f>
        <v>0</v>
      </c>
      <c r="R137" s="703">
        <f t="shared" si="197"/>
        <v>-30</v>
      </c>
      <c r="S137" s="704">
        <f t="shared" si="198"/>
        <v>0</v>
      </c>
      <c r="T137" s="705">
        <f t="shared" si="199"/>
        <v>-90</v>
      </c>
    </row>
    <row r="138" spans="1:20" x14ac:dyDescent="0.25">
      <c r="A138" s="151" t="s">
        <v>161</v>
      </c>
      <c r="B138" s="404">
        <v>20</v>
      </c>
      <c r="C138" s="238">
        <f>'EMAD na UBS JD JAPÃO'!B19</f>
        <v>1</v>
      </c>
      <c r="D138" s="435">
        <f t="shared" si="193"/>
        <v>20</v>
      </c>
      <c r="E138" s="159">
        <f>'EMAD na UBS JD JAPÃO'!G19</f>
        <v>2</v>
      </c>
      <c r="F138" s="449">
        <f t="shared" si="200"/>
        <v>20</v>
      </c>
      <c r="G138" s="159">
        <f>'EMAD na UBS JD JAPÃO'!I19</f>
        <v>0</v>
      </c>
      <c r="H138" s="449">
        <f t="shared" si="201"/>
        <v>-20</v>
      </c>
      <c r="I138" s="159">
        <f>'EMAD na UBS JD JAPÃO'!K19</f>
        <v>0</v>
      </c>
      <c r="J138" s="449">
        <f t="shared" si="202"/>
        <v>-20</v>
      </c>
      <c r="K138" s="382">
        <f t="shared" si="206"/>
        <v>2</v>
      </c>
      <c r="L138" s="462">
        <f t="shared" si="207"/>
        <v>-20</v>
      </c>
      <c r="M138" s="159">
        <f>'EMAD na UBS JD JAPÃO'!O19</f>
        <v>0</v>
      </c>
      <c r="N138" s="449">
        <f t="shared" si="203"/>
        <v>-20</v>
      </c>
      <c r="O138" s="159">
        <f>'EMAD na UBS JD JAPÃO'!Q19</f>
        <v>0</v>
      </c>
      <c r="P138" s="449">
        <f t="shared" si="196"/>
        <v>-20</v>
      </c>
      <c r="Q138" s="159">
        <f>'EMAD na UBS JD JAPÃO'!S19</f>
        <v>0</v>
      </c>
      <c r="R138" s="449">
        <f t="shared" si="197"/>
        <v>-20</v>
      </c>
      <c r="S138" s="382">
        <f t="shared" si="198"/>
        <v>0</v>
      </c>
      <c r="T138" s="462">
        <f t="shared" si="199"/>
        <v>-60</v>
      </c>
    </row>
    <row r="139" spans="1:20" ht="15.75" thickBot="1" x14ac:dyDescent="0.3">
      <c r="A139" s="160" t="s">
        <v>157</v>
      </c>
      <c r="B139" s="406">
        <v>30</v>
      </c>
      <c r="C139" s="185">
        <f>'EMAD na UBS JD JAPÃO'!B21</f>
        <v>4</v>
      </c>
      <c r="D139" s="430">
        <f t="shared" si="193"/>
        <v>120</v>
      </c>
      <c r="E139" s="651">
        <f>'EMAD na UBS JD JAPÃO'!G21</f>
        <v>4</v>
      </c>
      <c r="F139" s="450">
        <f t="shared" si="200"/>
        <v>0</v>
      </c>
      <c r="G139" s="651">
        <f>'EMAD na UBS JD JAPÃO'!I21</f>
        <v>0</v>
      </c>
      <c r="H139" s="450">
        <f t="shared" si="201"/>
        <v>-120</v>
      </c>
      <c r="I139" s="651">
        <f>'EMAD na UBS JD JAPÃO'!K21</f>
        <v>0</v>
      </c>
      <c r="J139" s="450">
        <f t="shared" si="202"/>
        <v>-120</v>
      </c>
      <c r="K139" s="383">
        <f t="shared" si="206"/>
        <v>4</v>
      </c>
      <c r="L139" s="463">
        <f t="shared" si="207"/>
        <v>-240</v>
      </c>
      <c r="M139" s="651">
        <f>'EMAD na UBS JD JAPÃO'!O21</f>
        <v>0</v>
      </c>
      <c r="N139" s="450">
        <f t="shared" si="203"/>
        <v>-120</v>
      </c>
      <c r="O139" s="651">
        <f>'EMAD na UBS JD JAPÃO'!Q21</f>
        <v>0</v>
      </c>
      <c r="P139" s="450">
        <f t="shared" si="196"/>
        <v>-120</v>
      </c>
      <c r="Q139" s="651">
        <f>'EMAD na UBS JD JAPÃO'!S21</f>
        <v>0</v>
      </c>
      <c r="R139" s="450">
        <f t="shared" si="197"/>
        <v>-120</v>
      </c>
      <c r="S139" s="383">
        <f t="shared" si="198"/>
        <v>0</v>
      </c>
      <c r="T139" s="463">
        <f t="shared" si="199"/>
        <v>-360</v>
      </c>
    </row>
    <row r="140" spans="1:20" ht="15.75" thickBot="1" x14ac:dyDescent="0.3">
      <c r="A140" s="164" t="s">
        <v>7</v>
      </c>
      <c r="B140" s="424">
        <f>SUM(B134:B139)</f>
        <v>220</v>
      </c>
      <c r="C140" s="165">
        <f>SUM(C134:C139)</f>
        <v>10</v>
      </c>
      <c r="D140" s="431">
        <f t="shared" ref="D140:T140" si="208">SUM(D134:D139)</f>
        <v>330</v>
      </c>
      <c r="E140" s="652">
        <f t="shared" si="208"/>
        <v>13</v>
      </c>
      <c r="F140" s="451">
        <f>SUM(F134:F135,F137:F139)</f>
        <v>40</v>
      </c>
      <c r="G140" s="652">
        <f t="shared" si="208"/>
        <v>0</v>
      </c>
      <c r="H140" s="451">
        <f>SUM(H134:H135,H137:H139)</f>
        <v>-250</v>
      </c>
      <c r="I140" s="652">
        <f t="shared" si="208"/>
        <v>0</v>
      </c>
      <c r="J140" s="451">
        <f>SUM(J134:J135,J137:J139)</f>
        <v>-250</v>
      </c>
      <c r="K140" s="106">
        <f t="shared" ref="K140:L140" si="209">SUM(K134:K139)</f>
        <v>13</v>
      </c>
      <c r="L140" s="853">
        <f t="shared" si="209"/>
        <v>-600</v>
      </c>
      <c r="M140" s="652">
        <f t="shared" si="208"/>
        <v>0</v>
      </c>
      <c r="N140" s="451">
        <f>SUM(N134:N135,N137:N139)</f>
        <v>-250</v>
      </c>
      <c r="O140" s="652">
        <f t="shared" si="208"/>
        <v>0</v>
      </c>
      <c r="P140" s="451">
        <f>SUM(P134:P135,P137:P139)</f>
        <v>-250</v>
      </c>
      <c r="Q140" s="652">
        <f t="shared" si="208"/>
        <v>0</v>
      </c>
      <c r="R140" s="451">
        <f>SUM(R134:R135,R137:R139)</f>
        <v>-250</v>
      </c>
      <c r="S140" s="106">
        <f t="shared" si="208"/>
        <v>0</v>
      </c>
      <c r="T140" s="464">
        <f t="shared" si="208"/>
        <v>-990</v>
      </c>
    </row>
    <row r="142" spans="1:20" ht="15.75" x14ac:dyDescent="0.25">
      <c r="A142" s="1427" t="s">
        <v>292</v>
      </c>
      <c r="B142" s="1428"/>
      <c r="C142" s="1428"/>
      <c r="D142" s="1428"/>
      <c r="E142" s="1428"/>
      <c r="F142" s="1428"/>
      <c r="G142" s="1428"/>
      <c r="H142" s="1428"/>
      <c r="I142" s="1428"/>
      <c r="J142" s="1428"/>
      <c r="K142" s="1428"/>
      <c r="L142" s="1428"/>
      <c r="M142" s="1428"/>
      <c r="N142" s="1428"/>
      <c r="O142" s="1428"/>
      <c r="P142" s="1428"/>
      <c r="Q142" s="1428"/>
      <c r="R142" s="1428"/>
      <c r="S142" s="1428"/>
      <c r="T142" s="1428"/>
    </row>
    <row r="143" spans="1:20" ht="36.75" thickBot="1" x14ac:dyDescent="0.3">
      <c r="A143" s="144" t="s">
        <v>14</v>
      </c>
      <c r="B143" s="403" t="str">
        <f t="shared" ref="B143:T143" si="210">B5</f>
        <v>Carga Horária</v>
      </c>
      <c r="C143" s="145" t="str">
        <f t="shared" si="210"/>
        <v>Equipe Mínima TA</v>
      </c>
      <c r="D143" s="433" t="str">
        <f t="shared" si="210"/>
        <v>Total Horas</v>
      </c>
      <c r="E143" s="669" t="str">
        <f t="shared" si="210"/>
        <v>MAR</v>
      </c>
      <c r="F143" s="476" t="str">
        <f t="shared" si="210"/>
        <v>Saldo Mar</v>
      </c>
      <c r="G143" s="669" t="str">
        <f t="shared" si="210"/>
        <v>ABR</v>
      </c>
      <c r="H143" s="476" t="str">
        <f t="shared" si="210"/>
        <v>Saldo Abr</v>
      </c>
      <c r="I143" s="669" t="str">
        <f t="shared" si="210"/>
        <v>MAI</v>
      </c>
      <c r="J143" s="476" t="str">
        <f t="shared" si="210"/>
        <v>Saldo Mai</v>
      </c>
      <c r="K143" s="380" t="str">
        <f t="shared" ref="K143:L143" si="211">K5</f>
        <v>3º Trimestre</v>
      </c>
      <c r="L143" s="474" t="str">
        <f t="shared" si="211"/>
        <v>Saldo Trim</v>
      </c>
      <c r="M143" s="669" t="str">
        <f t="shared" si="210"/>
        <v>JUN</v>
      </c>
      <c r="N143" s="476" t="str">
        <f t="shared" si="210"/>
        <v>Saldo Jun</v>
      </c>
      <c r="O143" s="649" t="str">
        <f t="shared" si="210"/>
        <v>JUL</v>
      </c>
      <c r="P143" s="476" t="str">
        <f t="shared" si="210"/>
        <v>Saldo Jul</v>
      </c>
      <c r="Q143" s="649" t="str">
        <f t="shared" si="210"/>
        <v>AGO</v>
      </c>
      <c r="R143" s="476" t="str">
        <f t="shared" si="210"/>
        <v>Saldo Ago</v>
      </c>
      <c r="S143" s="380" t="str">
        <f t="shared" si="210"/>
        <v>4º Trimestre</v>
      </c>
      <c r="T143" s="474" t="str">
        <f t="shared" si="210"/>
        <v>Saldo Trim</v>
      </c>
    </row>
    <row r="144" spans="1:20" ht="15.75" thickTop="1" x14ac:dyDescent="0.25">
      <c r="A144" s="154" t="s">
        <v>33</v>
      </c>
      <c r="B144" s="404">
        <v>20</v>
      </c>
      <c r="C144" s="182">
        <f>'UBS Vila Ede'!B18</f>
        <v>9</v>
      </c>
      <c r="D144" s="427">
        <f t="shared" ref="D144:D151" si="212">C144*B144</f>
        <v>180</v>
      </c>
      <c r="E144" s="650">
        <f>'UBS Vila Ede'!G18</f>
        <v>7</v>
      </c>
      <c r="F144" s="448">
        <f t="shared" ref="F144:F151" si="213">(E144*$B144)-$D144</f>
        <v>-40</v>
      </c>
      <c r="G144" s="650">
        <f>'UBS Vila Ede'!I18</f>
        <v>0</v>
      </c>
      <c r="H144" s="448">
        <f t="shared" ref="H144:H151" si="214">(G144*$B144)-$D144</f>
        <v>-180</v>
      </c>
      <c r="I144" s="650">
        <f>'UBS Vila Ede'!K18</f>
        <v>0</v>
      </c>
      <c r="J144" s="448">
        <f t="shared" ref="J144:J151" si="215">(I144*$B144)-$D144</f>
        <v>-180</v>
      </c>
      <c r="K144" s="366">
        <f t="shared" ref="K144:K151" si="216">SUM(E144,G144,I144)</f>
        <v>7</v>
      </c>
      <c r="L144" s="461">
        <f t="shared" ref="L144:L151" si="217">(K144*$B144)-$D144*3</f>
        <v>-400</v>
      </c>
      <c r="M144" s="650">
        <f>'UBS Vila Ede'!O18</f>
        <v>0</v>
      </c>
      <c r="N144" s="448">
        <f t="shared" ref="N144:N151" si="218">(M144*$B144)-$D144</f>
        <v>-180</v>
      </c>
      <c r="O144" s="650">
        <f>'UBS Vila Ede'!Q18</f>
        <v>0</v>
      </c>
      <c r="P144" s="448">
        <f t="shared" ref="P144:P151" si="219">(O144*$B144)-$D144</f>
        <v>-180</v>
      </c>
      <c r="Q144" s="650">
        <f>'UBS Vila Ede'!S18</f>
        <v>0</v>
      </c>
      <c r="R144" s="448">
        <f t="shared" ref="R144:R151" si="220">(Q144*$B144)-$D144</f>
        <v>-180</v>
      </c>
      <c r="S144" s="366">
        <f t="shared" ref="S144:S151" si="221">SUM(M144,O144,Q144)</f>
        <v>0</v>
      </c>
      <c r="T144" s="461">
        <f t="shared" ref="T144:T151" si="222">(S144*$B144)-$D144*3</f>
        <v>-540</v>
      </c>
    </row>
    <row r="145" spans="1:20" x14ac:dyDescent="0.25">
      <c r="A145" s="154" t="s">
        <v>20</v>
      </c>
      <c r="B145" s="405">
        <v>20</v>
      </c>
      <c r="C145" s="179">
        <f>'UBS Vila Ede'!B19</f>
        <v>3</v>
      </c>
      <c r="D145" s="428">
        <f t="shared" si="212"/>
        <v>60</v>
      </c>
      <c r="E145" s="159">
        <f>'UBS Vila Ede'!G19</f>
        <v>3</v>
      </c>
      <c r="F145" s="449">
        <f t="shared" si="213"/>
        <v>0</v>
      </c>
      <c r="G145" s="159">
        <f>'UBS Vila Ede'!I19</f>
        <v>0</v>
      </c>
      <c r="H145" s="449">
        <f t="shared" si="214"/>
        <v>-60</v>
      </c>
      <c r="I145" s="159">
        <f>'UBS Vila Ede'!K19</f>
        <v>0</v>
      </c>
      <c r="J145" s="449">
        <f t="shared" si="215"/>
        <v>-60</v>
      </c>
      <c r="K145" s="382">
        <f t="shared" si="216"/>
        <v>3</v>
      </c>
      <c r="L145" s="462">
        <f t="shared" si="217"/>
        <v>-120</v>
      </c>
      <c r="M145" s="159">
        <f>'UBS Vila Ede'!O19</f>
        <v>0</v>
      </c>
      <c r="N145" s="449">
        <f t="shared" si="218"/>
        <v>-60</v>
      </c>
      <c r="O145" s="159">
        <f>'UBS Vila Ede'!Q19</f>
        <v>0</v>
      </c>
      <c r="P145" s="449">
        <f t="shared" si="219"/>
        <v>-60</v>
      </c>
      <c r="Q145" s="159">
        <f>'UBS Vila Ede'!S19</f>
        <v>0</v>
      </c>
      <c r="R145" s="449">
        <f t="shared" si="220"/>
        <v>-60</v>
      </c>
      <c r="S145" s="382">
        <f t="shared" si="221"/>
        <v>0</v>
      </c>
      <c r="T145" s="462">
        <f t="shared" si="222"/>
        <v>-180</v>
      </c>
    </row>
    <row r="146" spans="1:20" x14ac:dyDescent="0.25">
      <c r="A146" s="154" t="s">
        <v>43</v>
      </c>
      <c r="B146" s="405">
        <v>20</v>
      </c>
      <c r="C146" s="179">
        <f>'UBS Vila Ede'!B20</f>
        <v>2</v>
      </c>
      <c r="D146" s="428">
        <f t="shared" si="212"/>
        <v>40</v>
      </c>
      <c r="E146" s="159">
        <f>'UBS Vila Ede'!G20</f>
        <v>2</v>
      </c>
      <c r="F146" s="449">
        <f t="shared" si="213"/>
        <v>0</v>
      </c>
      <c r="G146" s="159">
        <f>'UBS Vila Ede'!I20</f>
        <v>0</v>
      </c>
      <c r="H146" s="449">
        <f t="shared" si="214"/>
        <v>-40</v>
      </c>
      <c r="I146" s="159">
        <f>'UBS Vila Ede'!K20</f>
        <v>0</v>
      </c>
      <c r="J146" s="449">
        <f t="shared" si="215"/>
        <v>-40</v>
      </c>
      <c r="K146" s="382">
        <f t="shared" si="216"/>
        <v>2</v>
      </c>
      <c r="L146" s="462">
        <f t="shared" si="217"/>
        <v>-80</v>
      </c>
      <c r="M146" s="159">
        <f>'UBS Vila Ede'!O20</f>
        <v>0</v>
      </c>
      <c r="N146" s="449">
        <f t="shared" si="218"/>
        <v>-40</v>
      </c>
      <c r="O146" s="159">
        <f>'UBS Vila Ede'!Q20</f>
        <v>0</v>
      </c>
      <c r="P146" s="449">
        <f t="shared" si="219"/>
        <v>-40</v>
      </c>
      <c r="Q146" s="159">
        <f>'UBS Vila Ede'!S20</f>
        <v>0</v>
      </c>
      <c r="R146" s="449">
        <f t="shared" si="220"/>
        <v>-40</v>
      </c>
      <c r="S146" s="382">
        <f t="shared" si="221"/>
        <v>0</v>
      </c>
      <c r="T146" s="462">
        <f t="shared" si="222"/>
        <v>-120</v>
      </c>
    </row>
    <row r="147" spans="1:20" x14ac:dyDescent="0.25">
      <c r="A147" s="154" t="s">
        <v>23</v>
      </c>
      <c r="B147" s="405">
        <v>20</v>
      </c>
      <c r="C147" s="179">
        <f>'UBS Vila Ede'!B21</f>
        <v>2</v>
      </c>
      <c r="D147" s="428">
        <f t="shared" si="212"/>
        <v>40</v>
      </c>
      <c r="E147" s="159">
        <f>'UBS Vila Ede'!G21</f>
        <v>2</v>
      </c>
      <c r="F147" s="449">
        <f t="shared" si="213"/>
        <v>0</v>
      </c>
      <c r="G147" s="159">
        <f>'UBS Vila Ede'!I21</f>
        <v>0</v>
      </c>
      <c r="H147" s="449">
        <f t="shared" si="214"/>
        <v>-40</v>
      </c>
      <c r="I147" s="159">
        <f>'UBS Vila Ede'!K21</f>
        <v>0</v>
      </c>
      <c r="J147" s="449">
        <f t="shared" si="215"/>
        <v>-40</v>
      </c>
      <c r="K147" s="382">
        <f t="shared" si="216"/>
        <v>2</v>
      </c>
      <c r="L147" s="462">
        <f t="shared" si="217"/>
        <v>-80</v>
      </c>
      <c r="M147" s="159">
        <f>'UBS Vila Ede'!O21</f>
        <v>0</v>
      </c>
      <c r="N147" s="449">
        <f t="shared" si="218"/>
        <v>-40</v>
      </c>
      <c r="O147" s="159">
        <f>'UBS Vila Ede'!Q21</f>
        <v>0</v>
      </c>
      <c r="P147" s="449">
        <f t="shared" si="219"/>
        <v>-40</v>
      </c>
      <c r="Q147" s="159">
        <f>'UBS Vila Ede'!S21</f>
        <v>0</v>
      </c>
      <c r="R147" s="449">
        <f t="shared" si="220"/>
        <v>-40</v>
      </c>
      <c r="S147" s="382">
        <f t="shared" si="221"/>
        <v>0</v>
      </c>
      <c r="T147" s="462">
        <f t="shared" si="222"/>
        <v>-120</v>
      </c>
    </row>
    <row r="148" spans="1:20" x14ac:dyDescent="0.25">
      <c r="A148" s="154" t="s">
        <v>24</v>
      </c>
      <c r="B148" s="405">
        <v>30</v>
      </c>
      <c r="C148" s="179">
        <f>'UBS Vila Ede'!B22</f>
        <v>2</v>
      </c>
      <c r="D148" s="428">
        <f t="shared" si="212"/>
        <v>60</v>
      </c>
      <c r="E148" s="159">
        <f>'UBS Vila Ede'!G22</f>
        <v>2</v>
      </c>
      <c r="F148" s="449">
        <f t="shared" si="213"/>
        <v>0</v>
      </c>
      <c r="G148" s="159">
        <f>'UBS Vila Ede'!I22</f>
        <v>0</v>
      </c>
      <c r="H148" s="449">
        <f t="shared" si="214"/>
        <v>-60</v>
      </c>
      <c r="I148" s="159">
        <f>'UBS Vila Ede'!K22</f>
        <v>0</v>
      </c>
      <c r="J148" s="449">
        <f t="shared" si="215"/>
        <v>-60</v>
      </c>
      <c r="K148" s="382">
        <f t="shared" si="216"/>
        <v>2</v>
      </c>
      <c r="L148" s="462">
        <f t="shared" si="217"/>
        <v>-120</v>
      </c>
      <c r="M148" s="159">
        <f>'UBS Vila Ede'!O22</f>
        <v>0</v>
      </c>
      <c r="N148" s="449">
        <f t="shared" si="218"/>
        <v>-60</v>
      </c>
      <c r="O148" s="159">
        <f>'UBS Vila Ede'!Q22</f>
        <v>0</v>
      </c>
      <c r="P148" s="449">
        <f t="shared" si="219"/>
        <v>-60</v>
      </c>
      <c r="Q148" s="159">
        <f>'UBS Vila Ede'!S22</f>
        <v>0</v>
      </c>
      <c r="R148" s="449">
        <f t="shared" si="220"/>
        <v>-60</v>
      </c>
      <c r="S148" s="382">
        <f t="shared" si="221"/>
        <v>0</v>
      </c>
      <c r="T148" s="462">
        <f t="shared" si="222"/>
        <v>-180</v>
      </c>
    </row>
    <row r="149" spans="1:20" x14ac:dyDescent="0.25">
      <c r="A149" s="154" t="s">
        <v>25</v>
      </c>
      <c r="B149" s="405">
        <v>30</v>
      </c>
      <c r="C149" s="179">
        <f>'UBS Vila Ede'!B23</f>
        <v>5</v>
      </c>
      <c r="D149" s="428">
        <f t="shared" si="212"/>
        <v>150</v>
      </c>
      <c r="E149" s="159">
        <f>'UBS Vila Ede'!G23</f>
        <v>5</v>
      </c>
      <c r="F149" s="449">
        <f t="shared" si="213"/>
        <v>0</v>
      </c>
      <c r="G149" s="159">
        <f>'UBS Vila Ede'!I23</f>
        <v>0</v>
      </c>
      <c r="H149" s="449">
        <f t="shared" si="214"/>
        <v>-150</v>
      </c>
      <c r="I149" s="159">
        <f>'UBS Vila Ede'!K23</f>
        <v>0</v>
      </c>
      <c r="J149" s="449">
        <f t="shared" si="215"/>
        <v>-150</v>
      </c>
      <c r="K149" s="382">
        <f t="shared" si="216"/>
        <v>5</v>
      </c>
      <c r="L149" s="462">
        <f t="shared" si="217"/>
        <v>-300</v>
      </c>
      <c r="M149" s="159">
        <f>'UBS Vila Ede'!O23</f>
        <v>0</v>
      </c>
      <c r="N149" s="449">
        <f t="shared" si="218"/>
        <v>-150</v>
      </c>
      <c r="O149" s="159">
        <f>'UBS Vila Ede'!Q23</f>
        <v>0</v>
      </c>
      <c r="P149" s="449">
        <f t="shared" si="219"/>
        <v>-150</v>
      </c>
      <c r="Q149" s="159">
        <f>'UBS Vila Ede'!S23</f>
        <v>0</v>
      </c>
      <c r="R149" s="449">
        <f t="shared" si="220"/>
        <v>-150</v>
      </c>
      <c r="S149" s="382">
        <f t="shared" si="221"/>
        <v>0</v>
      </c>
      <c r="T149" s="462">
        <f t="shared" si="222"/>
        <v>-450</v>
      </c>
    </row>
    <row r="150" spans="1:20" x14ac:dyDescent="0.25">
      <c r="A150" s="154" t="s">
        <v>26</v>
      </c>
      <c r="B150" s="405">
        <v>40</v>
      </c>
      <c r="C150" s="179">
        <f>'UBS Vila Ede'!B26</f>
        <v>1</v>
      </c>
      <c r="D150" s="428">
        <f t="shared" si="212"/>
        <v>40</v>
      </c>
      <c r="E150" s="159">
        <f>'UBS Vila Ede'!G26</f>
        <v>1</v>
      </c>
      <c r="F150" s="449">
        <f t="shared" si="213"/>
        <v>0</v>
      </c>
      <c r="G150" s="159">
        <f>'UBS Vila Ede'!I26</f>
        <v>0</v>
      </c>
      <c r="H150" s="449">
        <f t="shared" si="214"/>
        <v>-40</v>
      </c>
      <c r="I150" s="159">
        <f>'UBS Vila Ede'!K26</f>
        <v>0</v>
      </c>
      <c r="J150" s="449">
        <f t="shared" si="215"/>
        <v>-40</v>
      </c>
      <c r="K150" s="382">
        <f t="shared" si="216"/>
        <v>1</v>
      </c>
      <c r="L150" s="462">
        <f t="shared" si="217"/>
        <v>-80</v>
      </c>
      <c r="M150" s="159">
        <f>'UBS Vila Ede'!O26</f>
        <v>0</v>
      </c>
      <c r="N150" s="449">
        <f t="shared" si="218"/>
        <v>-40</v>
      </c>
      <c r="O150" s="159">
        <f>'UBS Vila Ede'!Q26</f>
        <v>0</v>
      </c>
      <c r="P150" s="449">
        <f t="shared" si="219"/>
        <v>-40</v>
      </c>
      <c r="Q150" s="159">
        <f>'UBS Vila Ede'!S26</f>
        <v>0</v>
      </c>
      <c r="R150" s="449">
        <f t="shared" si="220"/>
        <v>-40</v>
      </c>
      <c r="S150" s="382">
        <f t="shared" si="221"/>
        <v>0</v>
      </c>
      <c r="T150" s="462">
        <f t="shared" si="222"/>
        <v>-120</v>
      </c>
    </row>
    <row r="151" spans="1:20" ht="15.75" thickBot="1" x14ac:dyDescent="0.3">
      <c r="A151" s="526" t="s">
        <v>202</v>
      </c>
      <c r="B151" s="493">
        <v>40</v>
      </c>
      <c r="C151" s="379">
        <f>'UBS Vila Ede'!B27</f>
        <v>1</v>
      </c>
      <c r="D151" s="441">
        <f t="shared" si="212"/>
        <v>40</v>
      </c>
      <c r="E151" s="654">
        <f>'UBS Vila Ede'!G27</f>
        <v>0</v>
      </c>
      <c r="F151" s="457">
        <f t="shared" si="213"/>
        <v>-40</v>
      </c>
      <c r="G151" s="654">
        <f>'UBS Vila Ede'!I27</f>
        <v>0</v>
      </c>
      <c r="H151" s="457">
        <f t="shared" si="214"/>
        <v>-40</v>
      </c>
      <c r="I151" s="654">
        <f>'UBS Vila Ede'!K27</f>
        <v>0</v>
      </c>
      <c r="J151" s="457">
        <f t="shared" si="215"/>
        <v>-40</v>
      </c>
      <c r="K151" s="390">
        <f t="shared" si="216"/>
        <v>0</v>
      </c>
      <c r="L151" s="470">
        <f t="shared" si="217"/>
        <v>-120</v>
      </c>
      <c r="M151" s="654">
        <f>'UBS Vila Ede'!O27</f>
        <v>0</v>
      </c>
      <c r="N151" s="457">
        <f t="shared" si="218"/>
        <v>-40</v>
      </c>
      <c r="O151" s="654">
        <f>'UBS Vila Ede'!Q27</f>
        <v>0</v>
      </c>
      <c r="P151" s="457">
        <f t="shared" si="219"/>
        <v>-40</v>
      </c>
      <c r="Q151" s="654">
        <f>'UBS Vila Ede'!S27</f>
        <v>0</v>
      </c>
      <c r="R151" s="457">
        <f t="shared" si="220"/>
        <v>-40</v>
      </c>
      <c r="S151" s="390">
        <f t="shared" si="221"/>
        <v>0</v>
      </c>
      <c r="T151" s="470">
        <f t="shared" si="222"/>
        <v>-120</v>
      </c>
    </row>
    <row r="152" spans="1:20" ht="15.75" thickBot="1" x14ac:dyDescent="0.3">
      <c r="A152" s="502" t="s">
        <v>7</v>
      </c>
      <c r="B152" s="495">
        <f>SUM(B144:B151)</f>
        <v>220</v>
      </c>
      <c r="C152" s="496">
        <f>SUM(C144:C151)</f>
        <v>25</v>
      </c>
      <c r="D152" s="497">
        <f t="shared" ref="D152:T152" si="223">SUM(D144:D151)</f>
        <v>610</v>
      </c>
      <c r="E152" s="659">
        <f t="shared" si="223"/>
        <v>22</v>
      </c>
      <c r="F152" s="499">
        <f t="shared" si="223"/>
        <v>-80</v>
      </c>
      <c r="G152" s="659">
        <f t="shared" si="223"/>
        <v>0</v>
      </c>
      <c r="H152" s="499">
        <f t="shared" si="223"/>
        <v>-610</v>
      </c>
      <c r="I152" s="659">
        <f t="shared" si="223"/>
        <v>0</v>
      </c>
      <c r="J152" s="499">
        <f t="shared" si="223"/>
        <v>-610</v>
      </c>
      <c r="K152" s="500">
        <f t="shared" ref="K152:L152" si="224">SUM(K144:K151)</f>
        <v>22</v>
      </c>
      <c r="L152" s="501">
        <f t="shared" si="224"/>
        <v>-1300</v>
      </c>
      <c r="M152" s="659">
        <f t="shared" si="223"/>
        <v>0</v>
      </c>
      <c r="N152" s="499">
        <f t="shared" si="223"/>
        <v>-610</v>
      </c>
      <c r="O152" s="659">
        <f t="shared" si="223"/>
        <v>0</v>
      </c>
      <c r="P152" s="499">
        <f t="shared" si="223"/>
        <v>-610</v>
      </c>
      <c r="Q152" s="659">
        <f t="shared" si="223"/>
        <v>0</v>
      </c>
      <c r="R152" s="499">
        <f t="shared" si="223"/>
        <v>-610</v>
      </c>
      <c r="S152" s="500">
        <f t="shared" si="223"/>
        <v>0</v>
      </c>
      <c r="T152" s="501">
        <f t="shared" si="223"/>
        <v>-1830</v>
      </c>
    </row>
    <row r="154" spans="1:20" ht="15.75" x14ac:dyDescent="0.25">
      <c r="A154" s="1427" t="s">
        <v>294</v>
      </c>
      <c r="B154" s="1428"/>
      <c r="C154" s="1428"/>
      <c r="D154" s="1428"/>
      <c r="E154" s="1428"/>
      <c r="F154" s="1428"/>
      <c r="G154" s="1428"/>
      <c r="H154" s="1428"/>
      <c r="I154" s="1428"/>
      <c r="J154" s="1428"/>
      <c r="K154" s="1428"/>
      <c r="L154" s="1428"/>
      <c r="M154" s="1428"/>
      <c r="N154" s="1428"/>
      <c r="O154" s="1428"/>
      <c r="P154" s="1428"/>
      <c r="Q154" s="1428"/>
      <c r="R154" s="1428"/>
      <c r="S154" s="1428"/>
      <c r="T154" s="1428"/>
    </row>
    <row r="155" spans="1:20" ht="36.75" thickBot="1" x14ac:dyDescent="0.3">
      <c r="A155" s="144" t="s">
        <v>14</v>
      </c>
      <c r="B155" s="403" t="str">
        <f t="shared" ref="B155:T155" si="225">B5</f>
        <v>Carga Horária</v>
      </c>
      <c r="C155" s="145" t="str">
        <f t="shared" si="225"/>
        <v>Equipe Mínima TA</v>
      </c>
      <c r="D155" s="433" t="str">
        <f t="shared" si="225"/>
        <v>Total Horas</v>
      </c>
      <c r="E155" s="669" t="str">
        <f t="shared" si="225"/>
        <v>MAR</v>
      </c>
      <c r="F155" s="476" t="str">
        <f t="shared" si="225"/>
        <v>Saldo Mar</v>
      </c>
      <c r="G155" s="669" t="str">
        <f t="shared" si="225"/>
        <v>ABR</v>
      </c>
      <c r="H155" s="476" t="str">
        <f t="shared" si="225"/>
        <v>Saldo Abr</v>
      </c>
      <c r="I155" s="669" t="str">
        <f t="shared" si="225"/>
        <v>MAI</v>
      </c>
      <c r="J155" s="476" t="str">
        <f t="shared" si="225"/>
        <v>Saldo Mai</v>
      </c>
      <c r="K155" s="380" t="str">
        <f t="shared" ref="K155:L155" si="226">K5</f>
        <v>3º Trimestre</v>
      </c>
      <c r="L155" s="474" t="str">
        <f t="shared" si="226"/>
        <v>Saldo Trim</v>
      </c>
      <c r="M155" s="669" t="str">
        <f t="shared" si="225"/>
        <v>JUN</v>
      </c>
      <c r="N155" s="476" t="str">
        <f t="shared" si="225"/>
        <v>Saldo Jun</v>
      </c>
      <c r="O155" s="649" t="str">
        <f t="shared" si="225"/>
        <v>JUL</v>
      </c>
      <c r="P155" s="476" t="str">
        <f t="shared" si="225"/>
        <v>Saldo Jul</v>
      </c>
      <c r="Q155" s="649" t="str">
        <f t="shared" si="225"/>
        <v>AGO</v>
      </c>
      <c r="R155" s="476" t="str">
        <f t="shared" si="225"/>
        <v>Saldo Ago</v>
      </c>
      <c r="S155" s="380" t="str">
        <f t="shared" si="225"/>
        <v>4º Trimestre</v>
      </c>
      <c r="T155" s="474" t="str">
        <f t="shared" si="225"/>
        <v>Saldo Trim</v>
      </c>
    </row>
    <row r="156" spans="1:20" ht="15.75" thickTop="1" x14ac:dyDescent="0.25">
      <c r="A156" s="154" t="s">
        <v>33</v>
      </c>
      <c r="B156" s="404">
        <v>20</v>
      </c>
      <c r="C156" s="182">
        <f>'UBS Vila Leonor'!B17</f>
        <v>6</v>
      </c>
      <c r="D156" s="427">
        <f t="shared" ref="D156:D163" si="227">C156*B156</f>
        <v>120</v>
      </c>
      <c r="E156" s="650">
        <f>'UBS Vila Leonor'!G17</f>
        <v>5</v>
      </c>
      <c r="F156" s="448">
        <f t="shared" ref="F156:F163" si="228">(E156*$B156)-$D156</f>
        <v>-20</v>
      </c>
      <c r="G156" s="650">
        <f>'UBS Vila Leonor'!I17</f>
        <v>0</v>
      </c>
      <c r="H156" s="448">
        <f t="shared" ref="H156:H163" si="229">(G156*$B156)-$D156</f>
        <v>-120</v>
      </c>
      <c r="I156" s="650">
        <f>'UBS Vila Leonor'!K17</f>
        <v>0</v>
      </c>
      <c r="J156" s="448">
        <f t="shared" ref="J156:J163" si="230">(I156*$B156)-$D156</f>
        <v>-120</v>
      </c>
      <c r="K156" s="366">
        <f t="shared" ref="K156:K163" si="231">SUM(E156,G156,I156)</f>
        <v>5</v>
      </c>
      <c r="L156" s="461">
        <f t="shared" ref="L156:L163" si="232">(K156*$B156)-$D156*3</f>
        <v>-260</v>
      </c>
      <c r="M156" s="650">
        <f>'UBS Vila Leonor'!O17</f>
        <v>0</v>
      </c>
      <c r="N156" s="448">
        <f t="shared" ref="N156:N163" si="233">(M156*$B156)-$D156</f>
        <v>-120</v>
      </c>
      <c r="O156" s="650">
        <f>'UBS Vila Leonor'!Q17</f>
        <v>0</v>
      </c>
      <c r="P156" s="448">
        <f t="shared" ref="P156:P163" si="234">(O156*$B156)-$D156</f>
        <v>-120</v>
      </c>
      <c r="Q156" s="650">
        <f>'UBS Vila Leonor'!S17</f>
        <v>0</v>
      </c>
      <c r="R156" s="448">
        <f t="shared" ref="R156:R163" si="235">(Q156*$B156)-$D156</f>
        <v>-120</v>
      </c>
      <c r="S156" s="366">
        <f t="shared" ref="S156:S163" si="236">SUM(M156,O156,Q156)</f>
        <v>0</v>
      </c>
      <c r="T156" s="461">
        <f t="shared" ref="T156:T163" si="237">(S156*$B156)-$D156*3</f>
        <v>-360</v>
      </c>
    </row>
    <row r="157" spans="1:20" x14ac:dyDescent="0.25">
      <c r="A157" s="154" t="s">
        <v>20</v>
      </c>
      <c r="B157" s="405">
        <v>20</v>
      </c>
      <c r="C157" s="179">
        <f>'UBS Vila Leonor'!B18</f>
        <v>2</v>
      </c>
      <c r="D157" s="428">
        <f t="shared" si="227"/>
        <v>40</v>
      </c>
      <c r="E157" s="159">
        <f>'UBS Vila Leonor'!G18</f>
        <v>2</v>
      </c>
      <c r="F157" s="449">
        <f t="shared" si="228"/>
        <v>0</v>
      </c>
      <c r="G157" s="159">
        <f>'UBS Vila Leonor'!I18</f>
        <v>0</v>
      </c>
      <c r="H157" s="449">
        <f t="shared" si="229"/>
        <v>-40</v>
      </c>
      <c r="I157" s="159">
        <f>'UBS Vila Leonor'!K18</f>
        <v>0</v>
      </c>
      <c r="J157" s="449">
        <f t="shared" si="230"/>
        <v>-40</v>
      </c>
      <c r="K157" s="382">
        <f t="shared" si="231"/>
        <v>2</v>
      </c>
      <c r="L157" s="462">
        <f t="shared" si="232"/>
        <v>-80</v>
      </c>
      <c r="M157" s="656">
        <f>'UBS Vila Leonor'!O18</f>
        <v>0</v>
      </c>
      <c r="N157" s="449">
        <f t="shared" si="233"/>
        <v>-40</v>
      </c>
      <c r="O157" s="159">
        <f>'UBS Vila Leonor'!Q18</f>
        <v>0</v>
      </c>
      <c r="P157" s="449">
        <f t="shared" si="234"/>
        <v>-40</v>
      </c>
      <c r="Q157" s="159">
        <f>'UBS Vila Leonor'!S18</f>
        <v>0</v>
      </c>
      <c r="R157" s="449">
        <f t="shared" si="235"/>
        <v>-40</v>
      </c>
      <c r="S157" s="382">
        <f t="shared" si="236"/>
        <v>0</v>
      </c>
      <c r="T157" s="462">
        <f t="shared" si="237"/>
        <v>-120</v>
      </c>
    </row>
    <row r="158" spans="1:20" x14ac:dyDescent="0.25">
      <c r="A158" s="154" t="s">
        <v>43</v>
      </c>
      <c r="B158" s="405">
        <v>20</v>
      </c>
      <c r="C158" s="179">
        <f>'UBS Vila Leonor'!B19</f>
        <v>2</v>
      </c>
      <c r="D158" s="428">
        <f t="shared" si="227"/>
        <v>40</v>
      </c>
      <c r="E158" s="159">
        <f>'UBS Vila Leonor'!G19</f>
        <v>1.9</v>
      </c>
      <c r="F158" s="449">
        <f t="shared" si="228"/>
        <v>-2</v>
      </c>
      <c r="G158" s="159">
        <f>'UBS Vila Leonor'!I19</f>
        <v>0</v>
      </c>
      <c r="H158" s="449">
        <f t="shared" si="229"/>
        <v>-40</v>
      </c>
      <c r="I158" s="159">
        <f>'UBS Vila Leonor'!K19</f>
        <v>0</v>
      </c>
      <c r="J158" s="449">
        <f t="shared" si="230"/>
        <v>-40</v>
      </c>
      <c r="K158" s="382">
        <f t="shared" si="231"/>
        <v>1.9</v>
      </c>
      <c r="L158" s="462">
        <f t="shared" si="232"/>
        <v>-82</v>
      </c>
      <c r="M158" s="656">
        <f>'UBS Vila Leonor'!O19</f>
        <v>0</v>
      </c>
      <c r="N158" s="449">
        <f t="shared" si="233"/>
        <v>-40</v>
      </c>
      <c r="O158" s="159">
        <f>'UBS Vila Leonor'!Q19</f>
        <v>0</v>
      </c>
      <c r="P158" s="449">
        <f t="shared" si="234"/>
        <v>-40</v>
      </c>
      <c r="Q158" s="159">
        <f>'UBS Vila Leonor'!S19</f>
        <v>0</v>
      </c>
      <c r="R158" s="449">
        <f t="shared" si="235"/>
        <v>-40</v>
      </c>
      <c r="S158" s="382">
        <f t="shared" si="236"/>
        <v>0</v>
      </c>
      <c r="T158" s="462">
        <f t="shared" si="237"/>
        <v>-120</v>
      </c>
    </row>
    <row r="159" spans="1:20" x14ac:dyDescent="0.25">
      <c r="A159" s="154" t="s">
        <v>23</v>
      </c>
      <c r="B159" s="405">
        <v>20</v>
      </c>
      <c r="C159" s="179">
        <f>'UBS Vila Leonor'!B20</f>
        <v>2</v>
      </c>
      <c r="D159" s="428">
        <f t="shared" si="227"/>
        <v>40</v>
      </c>
      <c r="E159" s="159">
        <f>'UBS Vila Leonor'!G20</f>
        <v>2</v>
      </c>
      <c r="F159" s="449">
        <f t="shared" si="228"/>
        <v>0</v>
      </c>
      <c r="G159" s="159">
        <f>'UBS Vila Leonor'!I20</f>
        <v>0</v>
      </c>
      <c r="H159" s="449">
        <f t="shared" si="229"/>
        <v>-40</v>
      </c>
      <c r="I159" s="159">
        <f>'UBS Vila Leonor'!K20</f>
        <v>0</v>
      </c>
      <c r="J159" s="449">
        <f t="shared" si="230"/>
        <v>-40</v>
      </c>
      <c r="K159" s="382">
        <f t="shared" si="231"/>
        <v>2</v>
      </c>
      <c r="L159" s="462">
        <f t="shared" si="232"/>
        <v>-80</v>
      </c>
      <c r="M159" s="656">
        <f>'UBS Vila Leonor'!O20</f>
        <v>0</v>
      </c>
      <c r="N159" s="449">
        <f t="shared" si="233"/>
        <v>-40</v>
      </c>
      <c r="O159" s="159">
        <f>'UBS Vila Leonor'!Q20</f>
        <v>0</v>
      </c>
      <c r="P159" s="449">
        <f t="shared" si="234"/>
        <v>-40</v>
      </c>
      <c r="Q159" s="159">
        <f>'UBS Vila Leonor'!S20</f>
        <v>0</v>
      </c>
      <c r="R159" s="449">
        <f t="shared" si="235"/>
        <v>-40</v>
      </c>
      <c r="S159" s="382">
        <f t="shared" si="236"/>
        <v>0</v>
      </c>
      <c r="T159" s="462">
        <f t="shared" si="237"/>
        <v>-120</v>
      </c>
    </row>
    <row r="160" spans="1:20" x14ac:dyDescent="0.25">
      <c r="A160" s="154" t="s">
        <v>24</v>
      </c>
      <c r="B160" s="405">
        <v>30</v>
      </c>
      <c r="C160" s="158">
        <f>'UBS Vila Leonor'!B21</f>
        <v>2</v>
      </c>
      <c r="D160" s="429">
        <f t="shared" si="227"/>
        <v>60</v>
      </c>
      <c r="E160" s="159">
        <f>'UBS Vila Leonor'!G21</f>
        <v>2</v>
      </c>
      <c r="F160" s="449">
        <f t="shared" si="228"/>
        <v>0</v>
      </c>
      <c r="G160" s="159">
        <f>'UBS Vila Leonor'!I21</f>
        <v>0</v>
      </c>
      <c r="H160" s="449">
        <f t="shared" si="229"/>
        <v>-60</v>
      </c>
      <c r="I160" s="159">
        <f>'UBS Vila Leonor'!K21</f>
        <v>0</v>
      </c>
      <c r="J160" s="449">
        <f t="shared" si="230"/>
        <v>-60</v>
      </c>
      <c r="K160" s="382">
        <f t="shared" si="231"/>
        <v>2</v>
      </c>
      <c r="L160" s="462">
        <f t="shared" si="232"/>
        <v>-120</v>
      </c>
      <c r="M160" s="656">
        <f>'UBS Vila Leonor'!O21</f>
        <v>0</v>
      </c>
      <c r="N160" s="449">
        <f t="shared" si="233"/>
        <v>-60</v>
      </c>
      <c r="O160" s="159">
        <f>'UBS Vila Leonor'!Q21</f>
        <v>0</v>
      </c>
      <c r="P160" s="449">
        <f t="shared" si="234"/>
        <v>-60</v>
      </c>
      <c r="Q160" s="159">
        <f>'UBS Vila Leonor'!S21</f>
        <v>0</v>
      </c>
      <c r="R160" s="449">
        <f t="shared" si="235"/>
        <v>-60</v>
      </c>
      <c r="S160" s="382">
        <f t="shared" si="236"/>
        <v>0</v>
      </c>
      <c r="T160" s="462">
        <f t="shared" si="237"/>
        <v>-180</v>
      </c>
    </row>
    <row r="161" spans="1:20" x14ac:dyDescent="0.25">
      <c r="A161" s="154" t="s">
        <v>25</v>
      </c>
      <c r="B161" s="405">
        <v>30</v>
      </c>
      <c r="C161" s="179">
        <f>'UBS Vila Leonor'!B22</f>
        <v>5</v>
      </c>
      <c r="D161" s="428">
        <f t="shared" si="227"/>
        <v>150</v>
      </c>
      <c r="E161" s="159">
        <f>'UBS Vila Leonor'!G22</f>
        <v>4.33</v>
      </c>
      <c r="F161" s="449">
        <f t="shared" si="228"/>
        <v>-20.099999999999994</v>
      </c>
      <c r="G161" s="159">
        <f>'UBS Vila Leonor'!I22</f>
        <v>0</v>
      </c>
      <c r="H161" s="449">
        <f t="shared" si="229"/>
        <v>-150</v>
      </c>
      <c r="I161" s="159">
        <f>'UBS Vila Leonor'!K22</f>
        <v>0</v>
      </c>
      <c r="J161" s="449">
        <f t="shared" si="230"/>
        <v>-150</v>
      </c>
      <c r="K161" s="382">
        <f t="shared" si="231"/>
        <v>4.33</v>
      </c>
      <c r="L161" s="462">
        <f t="shared" si="232"/>
        <v>-320.10000000000002</v>
      </c>
      <c r="M161" s="656">
        <f>'UBS Vila Leonor'!O22</f>
        <v>0</v>
      </c>
      <c r="N161" s="449">
        <f t="shared" si="233"/>
        <v>-150</v>
      </c>
      <c r="O161" s="159">
        <f>'UBS Vila Leonor'!Q22</f>
        <v>0</v>
      </c>
      <c r="P161" s="449">
        <f t="shared" si="234"/>
        <v>-150</v>
      </c>
      <c r="Q161" s="159">
        <f>'UBS Vila Leonor'!S22</f>
        <v>0</v>
      </c>
      <c r="R161" s="449">
        <f t="shared" si="235"/>
        <v>-150</v>
      </c>
      <c r="S161" s="382">
        <f t="shared" si="236"/>
        <v>0</v>
      </c>
      <c r="T161" s="462">
        <f t="shared" si="237"/>
        <v>-450</v>
      </c>
    </row>
    <row r="162" spans="1:20" x14ac:dyDescent="0.25">
      <c r="A162" s="154" t="s">
        <v>26</v>
      </c>
      <c r="B162" s="405">
        <v>40</v>
      </c>
      <c r="C162" s="179">
        <f>'UBS Vila Leonor'!B23</f>
        <v>1</v>
      </c>
      <c r="D162" s="428">
        <f t="shared" si="227"/>
        <v>40</v>
      </c>
      <c r="E162" s="159">
        <f>'UBS Vila Leonor'!G23</f>
        <v>1</v>
      </c>
      <c r="F162" s="449">
        <f t="shared" si="228"/>
        <v>0</v>
      </c>
      <c r="G162" s="159">
        <f>'UBS Vila Leonor'!I23</f>
        <v>0</v>
      </c>
      <c r="H162" s="449">
        <f t="shared" si="229"/>
        <v>-40</v>
      </c>
      <c r="I162" s="159">
        <f>'UBS Vila Leonor'!K23</f>
        <v>0</v>
      </c>
      <c r="J162" s="449">
        <f t="shared" si="230"/>
        <v>-40</v>
      </c>
      <c r="K162" s="382">
        <f t="shared" si="231"/>
        <v>1</v>
      </c>
      <c r="L162" s="462">
        <f t="shared" si="232"/>
        <v>-80</v>
      </c>
      <c r="M162" s="656">
        <f>'UBS Vila Leonor'!O23</f>
        <v>0</v>
      </c>
      <c r="N162" s="449">
        <f t="shared" si="233"/>
        <v>-40</v>
      </c>
      <c r="O162" s="159">
        <f>'UBS Vila Leonor'!Q23</f>
        <v>0</v>
      </c>
      <c r="P162" s="449">
        <f t="shared" si="234"/>
        <v>-40</v>
      </c>
      <c r="Q162" s="159">
        <f>'UBS Vila Leonor'!S23</f>
        <v>0</v>
      </c>
      <c r="R162" s="449">
        <f t="shared" si="235"/>
        <v>-40</v>
      </c>
      <c r="S162" s="382">
        <f t="shared" si="236"/>
        <v>0</v>
      </c>
      <c r="T162" s="462">
        <f t="shared" si="237"/>
        <v>-120</v>
      </c>
    </row>
    <row r="163" spans="1:20" ht="15.75" thickBot="1" x14ac:dyDescent="0.3">
      <c r="A163" s="199" t="s">
        <v>34</v>
      </c>
      <c r="B163" s="414">
        <v>30</v>
      </c>
      <c r="C163" s="379">
        <f>'UBS Vila Leonor'!B24</f>
        <v>1</v>
      </c>
      <c r="D163" s="441">
        <f t="shared" si="227"/>
        <v>30</v>
      </c>
      <c r="E163" s="654">
        <f>'UBS Vila Leonor'!G24</f>
        <v>1</v>
      </c>
      <c r="F163" s="457">
        <f t="shared" si="228"/>
        <v>0</v>
      </c>
      <c r="G163" s="654">
        <f>'UBS Vila Leonor'!I24</f>
        <v>0</v>
      </c>
      <c r="H163" s="457">
        <f t="shared" si="229"/>
        <v>-30</v>
      </c>
      <c r="I163" s="654">
        <f>'UBS Vila Leonor'!K24</f>
        <v>0</v>
      </c>
      <c r="J163" s="457">
        <f t="shared" si="230"/>
        <v>-30</v>
      </c>
      <c r="K163" s="390">
        <f t="shared" si="231"/>
        <v>1</v>
      </c>
      <c r="L163" s="470">
        <f t="shared" si="232"/>
        <v>-60</v>
      </c>
      <c r="M163" s="654">
        <f>'UBS Vila Leonor'!O24</f>
        <v>0</v>
      </c>
      <c r="N163" s="457">
        <f t="shared" si="233"/>
        <v>-30</v>
      </c>
      <c r="O163" s="654">
        <f>'UBS Vila Leonor'!Q24</f>
        <v>0</v>
      </c>
      <c r="P163" s="457">
        <f t="shared" si="234"/>
        <v>-30</v>
      </c>
      <c r="Q163" s="654">
        <f>'UBS Vila Leonor'!S24</f>
        <v>0</v>
      </c>
      <c r="R163" s="457">
        <f t="shared" si="235"/>
        <v>-30</v>
      </c>
      <c r="S163" s="390">
        <f t="shared" si="236"/>
        <v>0</v>
      </c>
      <c r="T163" s="470">
        <f t="shared" si="237"/>
        <v>-90</v>
      </c>
    </row>
    <row r="164" spans="1:20" ht="15.75" thickBot="1" x14ac:dyDescent="0.3">
      <c r="A164" s="502" t="s">
        <v>7</v>
      </c>
      <c r="B164" s="495">
        <f>SUM(B156:B163)</f>
        <v>210</v>
      </c>
      <c r="C164" s="496">
        <f>SUM(C156:C163)</f>
        <v>21</v>
      </c>
      <c r="D164" s="497">
        <f t="shared" ref="D164:T164" si="238">SUM(D156:D163)</f>
        <v>520</v>
      </c>
      <c r="E164" s="659">
        <f t="shared" si="238"/>
        <v>19.23</v>
      </c>
      <c r="F164" s="499">
        <f t="shared" si="238"/>
        <v>-42.099999999999994</v>
      </c>
      <c r="G164" s="659">
        <f t="shared" si="238"/>
        <v>0</v>
      </c>
      <c r="H164" s="499">
        <f t="shared" si="238"/>
        <v>-520</v>
      </c>
      <c r="I164" s="659">
        <f t="shared" si="238"/>
        <v>0</v>
      </c>
      <c r="J164" s="499">
        <f>SUM(J156:J163)</f>
        <v>-520</v>
      </c>
      <c r="K164" s="500">
        <f t="shared" ref="K164:L164" si="239">SUM(K156:K163)</f>
        <v>19.23</v>
      </c>
      <c r="L164" s="501">
        <f t="shared" si="239"/>
        <v>-1082.0999999999999</v>
      </c>
      <c r="M164" s="659">
        <f t="shared" si="238"/>
        <v>0</v>
      </c>
      <c r="N164" s="499">
        <f t="shared" si="238"/>
        <v>-520</v>
      </c>
      <c r="O164" s="659">
        <f t="shared" si="238"/>
        <v>0</v>
      </c>
      <c r="P164" s="499">
        <f t="shared" si="238"/>
        <v>-520</v>
      </c>
      <c r="Q164" s="659">
        <f t="shared" si="238"/>
        <v>0</v>
      </c>
      <c r="R164" s="499">
        <f t="shared" si="238"/>
        <v>-520</v>
      </c>
      <c r="S164" s="500">
        <f t="shared" si="238"/>
        <v>0</v>
      </c>
      <c r="T164" s="501">
        <f t="shared" si="238"/>
        <v>-1560</v>
      </c>
    </row>
    <row r="166" spans="1:20" ht="15.75" x14ac:dyDescent="0.25">
      <c r="A166" s="1427" t="s">
        <v>296</v>
      </c>
      <c r="B166" s="1428"/>
      <c r="C166" s="1428"/>
      <c r="D166" s="1428"/>
      <c r="E166" s="1428"/>
      <c r="F166" s="1428"/>
      <c r="G166" s="1428"/>
      <c r="H166" s="1428"/>
      <c r="I166" s="1428"/>
      <c r="J166" s="1428"/>
      <c r="K166" s="1428"/>
      <c r="L166" s="1428"/>
      <c r="M166" s="1428"/>
      <c r="N166" s="1428"/>
      <c r="O166" s="1428"/>
      <c r="P166" s="1428"/>
      <c r="Q166" s="1428"/>
      <c r="R166" s="1428"/>
      <c r="S166" s="1428"/>
      <c r="T166" s="1428"/>
    </row>
    <row r="167" spans="1:20" ht="36.75" thickBot="1" x14ac:dyDescent="0.3">
      <c r="A167" s="144" t="s">
        <v>14</v>
      </c>
      <c r="B167" s="403" t="str">
        <f t="shared" ref="B167:T167" si="240">B5</f>
        <v>Carga Horária</v>
      </c>
      <c r="C167" s="145" t="str">
        <f t="shared" si="240"/>
        <v>Equipe Mínima TA</v>
      </c>
      <c r="D167" s="433" t="str">
        <f t="shared" si="240"/>
        <v>Total Horas</v>
      </c>
      <c r="E167" s="669" t="str">
        <f t="shared" si="240"/>
        <v>MAR</v>
      </c>
      <c r="F167" s="476" t="str">
        <f t="shared" si="240"/>
        <v>Saldo Mar</v>
      </c>
      <c r="G167" s="669" t="str">
        <f t="shared" si="240"/>
        <v>ABR</v>
      </c>
      <c r="H167" s="476" t="str">
        <f t="shared" si="240"/>
        <v>Saldo Abr</v>
      </c>
      <c r="I167" s="669" t="str">
        <f t="shared" si="240"/>
        <v>MAI</v>
      </c>
      <c r="J167" s="476" t="str">
        <f t="shared" si="240"/>
        <v>Saldo Mai</v>
      </c>
      <c r="K167" s="380" t="str">
        <f t="shared" ref="K167:L167" si="241">K5</f>
        <v>3º Trimestre</v>
      </c>
      <c r="L167" s="474" t="str">
        <f t="shared" si="241"/>
        <v>Saldo Trim</v>
      </c>
      <c r="M167" s="669" t="str">
        <f t="shared" si="240"/>
        <v>JUN</v>
      </c>
      <c r="N167" s="476" t="str">
        <f t="shared" si="240"/>
        <v>Saldo Jun</v>
      </c>
      <c r="O167" s="649" t="str">
        <f t="shared" si="240"/>
        <v>JUL</v>
      </c>
      <c r="P167" s="476" t="str">
        <f t="shared" si="240"/>
        <v>Saldo Jul</v>
      </c>
      <c r="Q167" s="649" t="str">
        <f t="shared" si="240"/>
        <v>AGO</v>
      </c>
      <c r="R167" s="476" t="str">
        <f t="shared" si="240"/>
        <v>Saldo Ago</v>
      </c>
      <c r="S167" s="380" t="str">
        <f t="shared" si="240"/>
        <v>4º Trimestre</v>
      </c>
      <c r="T167" s="474" t="str">
        <f t="shared" si="240"/>
        <v>Saldo Trim</v>
      </c>
    </row>
    <row r="168" spans="1:20" ht="15.75" thickTop="1" x14ac:dyDescent="0.25">
      <c r="A168" s="154" t="s">
        <v>33</v>
      </c>
      <c r="B168" s="404">
        <v>20</v>
      </c>
      <c r="C168" s="182">
        <f>'UBS Vila Sabrina'!B17</f>
        <v>6</v>
      </c>
      <c r="D168" s="427">
        <f t="shared" ref="D168:D174" si="242">C168*B168</f>
        <v>120</v>
      </c>
      <c r="E168" s="650">
        <f>'UBS Vila Sabrina'!G17</f>
        <v>6</v>
      </c>
      <c r="F168" s="448">
        <f t="shared" ref="F168:F174" si="243">(E168*$B168)-$D168</f>
        <v>0</v>
      </c>
      <c r="G168" s="650">
        <f>'UBS Vila Sabrina'!I17</f>
        <v>0</v>
      </c>
      <c r="H168" s="448">
        <f t="shared" ref="H168:H174" si="244">(G168*$B168)-$D168</f>
        <v>-120</v>
      </c>
      <c r="I168" s="650">
        <f>'UBS Vila Sabrina'!K17</f>
        <v>0</v>
      </c>
      <c r="J168" s="448">
        <f t="shared" ref="J168:J174" si="245">(I168*$B168)-$D168</f>
        <v>-120</v>
      </c>
      <c r="K168" s="366">
        <f t="shared" ref="K168:K174" si="246">SUM(E168,G168,I168)</f>
        <v>6</v>
      </c>
      <c r="L168" s="461">
        <f t="shared" ref="L168:L174" si="247">(K168*$B168)-$D168*3</f>
        <v>-240</v>
      </c>
      <c r="M168" s="650">
        <f>'UBS Vila Sabrina'!O17</f>
        <v>0</v>
      </c>
      <c r="N168" s="448">
        <f t="shared" ref="N168:N174" si="248">(M168*$B168)-$D168</f>
        <v>-120</v>
      </c>
      <c r="O168" s="650">
        <f>'UBS Vila Sabrina'!Q17</f>
        <v>0</v>
      </c>
      <c r="P168" s="448">
        <f t="shared" ref="P168:P174" si="249">(O168*$B168)-$D168</f>
        <v>-120</v>
      </c>
      <c r="Q168" s="650">
        <f>'UBS Vila Sabrina'!S17</f>
        <v>0</v>
      </c>
      <c r="R168" s="448">
        <f t="shared" ref="R168:R174" si="250">(Q168*$B168)-$D168</f>
        <v>-120</v>
      </c>
      <c r="S168" s="366">
        <f t="shared" ref="S168:S174" si="251">SUM(M168,O168,Q168)</f>
        <v>0</v>
      </c>
      <c r="T168" s="461">
        <f t="shared" ref="T168:T174" si="252">(S168*$B168)-$D168*3</f>
        <v>-360</v>
      </c>
    </row>
    <row r="169" spans="1:20" x14ac:dyDescent="0.25">
      <c r="A169" s="154" t="s">
        <v>20</v>
      </c>
      <c r="B169" s="405">
        <v>20</v>
      </c>
      <c r="C169" s="179">
        <f>'UBS Vila Sabrina'!B18</f>
        <v>3</v>
      </c>
      <c r="D169" s="428">
        <f t="shared" si="242"/>
        <v>60</v>
      </c>
      <c r="E169" s="159">
        <f>'UBS Vila Sabrina'!G18</f>
        <v>2</v>
      </c>
      <c r="F169" s="449">
        <f t="shared" si="243"/>
        <v>-20</v>
      </c>
      <c r="G169" s="159">
        <f>'UBS Vila Sabrina'!I18</f>
        <v>0</v>
      </c>
      <c r="H169" s="449">
        <f t="shared" si="244"/>
        <v>-60</v>
      </c>
      <c r="I169" s="159">
        <f>'UBS Vila Sabrina'!K18</f>
        <v>0</v>
      </c>
      <c r="J169" s="449">
        <f t="shared" si="245"/>
        <v>-60</v>
      </c>
      <c r="K169" s="382">
        <f t="shared" si="246"/>
        <v>2</v>
      </c>
      <c r="L169" s="462">
        <f t="shared" si="247"/>
        <v>-140</v>
      </c>
      <c r="M169" s="159">
        <f>'UBS Vila Sabrina'!O18</f>
        <v>0</v>
      </c>
      <c r="N169" s="449">
        <f t="shared" si="248"/>
        <v>-60</v>
      </c>
      <c r="O169" s="159">
        <f>'UBS Vila Sabrina'!Q18</f>
        <v>0</v>
      </c>
      <c r="P169" s="449">
        <f t="shared" si="249"/>
        <v>-60</v>
      </c>
      <c r="Q169" s="159">
        <f>'UBS Vila Sabrina'!S18</f>
        <v>0</v>
      </c>
      <c r="R169" s="449">
        <f t="shared" si="250"/>
        <v>-60</v>
      </c>
      <c r="S169" s="382">
        <f t="shared" si="251"/>
        <v>0</v>
      </c>
      <c r="T169" s="462">
        <f t="shared" si="252"/>
        <v>-180</v>
      </c>
    </row>
    <row r="170" spans="1:20" x14ac:dyDescent="0.25">
      <c r="A170" s="154" t="s">
        <v>43</v>
      </c>
      <c r="B170" s="405">
        <v>20</v>
      </c>
      <c r="C170" s="179">
        <f>'UBS Vila Sabrina'!B19</f>
        <v>2</v>
      </c>
      <c r="D170" s="428">
        <f t="shared" si="242"/>
        <v>40</v>
      </c>
      <c r="E170" s="159">
        <f>'UBS Vila Sabrina'!G19</f>
        <v>2</v>
      </c>
      <c r="F170" s="449">
        <f t="shared" si="243"/>
        <v>0</v>
      </c>
      <c r="G170" s="159">
        <f>'UBS Vila Sabrina'!I19</f>
        <v>0</v>
      </c>
      <c r="H170" s="449">
        <f t="shared" si="244"/>
        <v>-40</v>
      </c>
      <c r="I170" s="159">
        <f>'UBS Vila Sabrina'!K19</f>
        <v>0</v>
      </c>
      <c r="J170" s="449">
        <f t="shared" si="245"/>
        <v>-40</v>
      </c>
      <c r="K170" s="382">
        <f t="shared" si="246"/>
        <v>2</v>
      </c>
      <c r="L170" s="462">
        <f t="shared" si="247"/>
        <v>-80</v>
      </c>
      <c r="M170" s="159">
        <f>'UBS Vila Sabrina'!O19</f>
        <v>0</v>
      </c>
      <c r="N170" s="449">
        <f t="shared" si="248"/>
        <v>-40</v>
      </c>
      <c r="O170" s="159">
        <f>'UBS Vila Sabrina'!Q19</f>
        <v>0</v>
      </c>
      <c r="P170" s="449">
        <f t="shared" si="249"/>
        <v>-40</v>
      </c>
      <c r="Q170" s="159">
        <f>'UBS Vila Sabrina'!S19</f>
        <v>0</v>
      </c>
      <c r="R170" s="449">
        <f t="shared" si="250"/>
        <v>-40</v>
      </c>
      <c r="S170" s="382">
        <f t="shared" si="251"/>
        <v>0</v>
      </c>
      <c r="T170" s="462">
        <f t="shared" si="252"/>
        <v>-120</v>
      </c>
    </row>
    <row r="171" spans="1:20" x14ac:dyDescent="0.25">
      <c r="A171" s="154" t="s">
        <v>23</v>
      </c>
      <c r="B171" s="405">
        <v>20</v>
      </c>
      <c r="C171" s="179">
        <f>'UBS Vila Sabrina'!B20</f>
        <v>2</v>
      </c>
      <c r="D171" s="428">
        <f t="shared" si="242"/>
        <v>40</v>
      </c>
      <c r="E171" s="159">
        <f>'UBS Vila Sabrina'!G20</f>
        <v>2</v>
      </c>
      <c r="F171" s="449">
        <f t="shared" si="243"/>
        <v>0</v>
      </c>
      <c r="G171" s="159">
        <f>'UBS Vila Sabrina'!I20</f>
        <v>0</v>
      </c>
      <c r="H171" s="449">
        <f t="shared" si="244"/>
        <v>-40</v>
      </c>
      <c r="I171" s="159">
        <f>'UBS Vila Sabrina'!K20</f>
        <v>0</v>
      </c>
      <c r="J171" s="449">
        <f t="shared" si="245"/>
        <v>-40</v>
      </c>
      <c r="K171" s="382">
        <f t="shared" si="246"/>
        <v>2</v>
      </c>
      <c r="L171" s="462">
        <f t="shared" si="247"/>
        <v>-80</v>
      </c>
      <c r="M171" s="159">
        <f>'UBS Vila Sabrina'!O20</f>
        <v>0</v>
      </c>
      <c r="N171" s="449">
        <f t="shared" si="248"/>
        <v>-40</v>
      </c>
      <c r="O171" s="159">
        <f>'UBS Vila Sabrina'!Q20</f>
        <v>0</v>
      </c>
      <c r="P171" s="449">
        <f t="shared" si="249"/>
        <v>-40</v>
      </c>
      <c r="Q171" s="159">
        <f>'UBS Vila Sabrina'!S20</f>
        <v>0</v>
      </c>
      <c r="R171" s="449">
        <f t="shared" si="250"/>
        <v>-40</v>
      </c>
      <c r="S171" s="382">
        <f t="shared" si="251"/>
        <v>0</v>
      </c>
      <c r="T171" s="462">
        <f t="shared" si="252"/>
        <v>-120</v>
      </c>
    </row>
    <row r="172" spans="1:20" x14ac:dyDescent="0.25">
      <c r="A172" s="154" t="s">
        <v>24</v>
      </c>
      <c r="B172" s="405">
        <v>30</v>
      </c>
      <c r="C172" s="179">
        <f>'UBS Vila Sabrina'!B21</f>
        <v>1</v>
      </c>
      <c r="D172" s="428">
        <f t="shared" si="242"/>
        <v>30</v>
      </c>
      <c r="E172" s="159">
        <f>'UBS Vila Sabrina'!G21</f>
        <v>1</v>
      </c>
      <c r="F172" s="449">
        <f t="shared" si="243"/>
        <v>0</v>
      </c>
      <c r="G172" s="159">
        <f>'UBS Vila Sabrina'!I21</f>
        <v>0</v>
      </c>
      <c r="H172" s="449">
        <f t="shared" si="244"/>
        <v>-30</v>
      </c>
      <c r="I172" s="159">
        <f>'UBS Vila Sabrina'!K21</f>
        <v>0</v>
      </c>
      <c r="J172" s="449">
        <f t="shared" si="245"/>
        <v>-30</v>
      </c>
      <c r="K172" s="382">
        <f t="shared" si="246"/>
        <v>1</v>
      </c>
      <c r="L172" s="462">
        <f t="shared" si="247"/>
        <v>-60</v>
      </c>
      <c r="M172" s="159">
        <f>'UBS Vila Sabrina'!O21</f>
        <v>0</v>
      </c>
      <c r="N172" s="449">
        <f t="shared" si="248"/>
        <v>-30</v>
      </c>
      <c r="O172" s="159">
        <f>'UBS Vila Sabrina'!Q21</f>
        <v>0</v>
      </c>
      <c r="P172" s="449">
        <f t="shared" si="249"/>
        <v>-30</v>
      </c>
      <c r="Q172" s="159">
        <f>'UBS Vila Sabrina'!S21</f>
        <v>0</v>
      </c>
      <c r="R172" s="449">
        <f t="shared" si="250"/>
        <v>-30</v>
      </c>
      <c r="S172" s="382">
        <f t="shared" si="251"/>
        <v>0</v>
      </c>
      <c r="T172" s="462">
        <f t="shared" si="252"/>
        <v>-90</v>
      </c>
    </row>
    <row r="173" spans="1:20" x14ac:dyDescent="0.25">
      <c r="A173" s="154" t="s">
        <v>25</v>
      </c>
      <c r="B173" s="405">
        <v>30</v>
      </c>
      <c r="C173" s="179">
        <f>'UBS Vila Sabrina'!B22</f>
        <v>4</v>
      </c>
      <c r="D173" s="428">
        <f t="shared" si="242"/>
        <v>120</v>
      </c>
      <c r="E173" s="159">
        <f>'UBS Vila Sabrina'!G22</f>
        <v>5</v>
      </c>
      <c r="F173" s="449">
        <f t="shared" si="243"/>
        <v>30</v>
      </c>
      <c r="G173" s="159">
        <f>'UBS Vila Sabrina'!I22</f>
        <v>0</v>
      </c>
      <c r="H173" s="449">
        <f t="shared" si="244"/>
        <v>-120</v>
      </c>
      <c r="I173" s="159">
        <f>'UBS Vila Sabrina'!K22</f>
        <v>0</v>
      </c>
      <c r="J173" s="449">
        <f t="shared" si="245"/>
        <v>-120</v>
      </c>
      <c r="K173" s="382">
        <f t="shared" si="246"/>
        <v>5</v>
      </c>
      <c r="L173" s="462">
        <f t="shared" si="247"/>
        <v>-210</v>
      </c>
      <c r="M173" s="159">
        <f>'UBS Vila Sabrina'!O22</f>
        <v>0</v>
      </c>
      <c r="N173" s="449">
        <f t="shared" si="248"/>
        <v>-120</v>
      </c>
      <c r="O173" s="159">
        <f>'UBS Vila Sabrina'!Q22</f>
        <v>0</v>
      </c>
      <c r="P173" s="449">
        <f t="shared" si="249"/>
        <v>-120</v>
      </c>
      <c r="Q173" s="159">
        <f>'UBS Vila Sabrina'!S22</f>
        <v>0</v>
      </c>
      <c r="R173" s="449">
        <f t="shared" si="250"/>
        <v>-120</v>
      </c>
      <c r="S173" s="382">
        <f t="shared" si="251"/>
        <v>0</v>
      </c>
      <c r="T173" s="462">
        <f t="shared" si="252"/>
        <v>-360</v>
      </c>
    </row>
    <row r="174" spans="1:20" ht="15.75" thickBot="1" x14ac:dyDescent="0.3">
      <c r="A174" s="199" t="s">
        <v>26</v>
      </c>
      <c r="B174" s="414">
        <v>40</v>
      </c>
      <c r="C174" s="379">
        <f>'UBS Vila Sabrina'!B23</f>
        <v>1</v>
      </c>
      <c r="D174" s="441">
        <f t="shared" si="242"/>
        <v>40</v>
      </c>
      <c r="E174" s="654">
        <f>'UBS Vila Sabrina'!G23</f>
        <v>1</v>
      </c>
      <c r="F174" s="457">
        <f t="shared" si="243"/>
        <v>0</v>
      </c>
      <c r="G174" s="654">
        <f>'UBS Vila Sabrina'!I23</f>
        <v>0</v>
      </c>
      <c r="H174" s="457">
        <f t="shared" si="244"/>
        <v>-40</v>
      </c>
      <c r="I174" s="654">
        <f>'UBS Vila Sabrina'!K23</f>
        <v>0</v>
      </c>
      <c r="J174" s="457">
        <f t="shared" si="245"/>
        <v>-40</v>
      </c>
      <c r="K174" s="390">
        <f t="shared" si="246"/>
        <v>1</v>
      </c>
      <c r="L174" s="470">
        <f t="shared" si="247"/>
        <v>-80</v>
      </c>
      <c r="M174" s="654">
        <f>'UBS Vila Sabrina'!O23</f>
        <v>0</v>
      </c>
      <c r="N174" s="457">
        <f t="shared" si="248"/>
        <v>-40</v>
      </c>
      <c r="O174" s="654">
        <f>'UBS Vila Sabrina'!Q23</f>
        <v>0</v>
      </c>
      <c r="P174" s="457">
        <f t="shared" si="249"/>
        <v>-40</v>
      </c>
      <c r="Q174" s="654">
        <f>'UBS Vila Sabrina'!S23</f>
        <v>0</v>
      </c>
      <c r="R174" s="457">
        <f t="shared" si="250"/>
        <v>-40</v>
      </c>
      <c r="S174" s="390">
        <f t="shared" si="251"/>
        <v>0</v>
      </c>
      <c r="T174" s="470">
        <f t="shared" si="252"/>
        <v>-120</v>
      </c>
    </row>
    <row r="175" spans="1:20" ht="15.75" thickBot="1" x14ac:dyDescent="0.3">
      <c r="A175" s="502" t="s">
        <v>7</v>
      </c>
      <c r="B175" s="495">
        <f>SUM(B168:B174)</f>
        <v>180</v>
      </c>
      <c r="C175" s="496">
        <f>SUM(C168:C174)</f>
        <v>19</v>
      </c>
      <c r="D175" s="497">
        <f t="shared" ref="D175:T175" si="253">SUM(D168:D174)</f>
        <v>450</v>
      </c>
      <c r="E175" s="659">
        <f t="shared" si="253"/>
        <v>19</v>
      </c>
      <c r="F175" s="499">
        <f t="shared" si="253"/>
        <v>10</v>
      </c>
      <c r="G175" s="659">
        <f t="shared" si="253"/>
        <v>0</v>
      </c>
      <c r="H175" s="499">
        <f t="shared" si="253"/>
        <v>-450</v>
      </c>
      <c r="I175" s="659">
        <f t="shared" si="253"/>
        <v>0</v>
      </c>
      <c r="J175" s="499">
        <f t="shared" si="253"/>
        <v>-450</v>
      </c>
      <c r="K175" s="500">
        <f t="shared" ref="K175:L175" si="254">SUM(K168:K174)</f>
        <v>19</v>
      </c>
      <c r="L175" s="501">
        <f t="shared" si="254"/>
        <v>-890</v>
      </c>
      <c r="M175" s="659">
        <f t="shared" si="253"/>
        <v>0</v>
      </c>
      <c r="N175" s="499">
        <f t="shared" si="253"/>
        <v>-450</v>
      </c>
      <c r="O175" s="659">
        <f t="shared" si="253"/>
        <v>0</v>
      </c>
      <c r="P175" s="499">
        <f t="shared" si="253"/>
        <v>-450</v>
      </c>
      <c r="Q175" s="659">
        <f t="shared" si="253"/>
        <v>0</v>
      </c>
      <c r="R175" s="499">
        <f t="shared" si="253"/>
        <v>-450</v>
      </c>
      <c r="S175" s="500">
        <f t="shared" si="253"/>
        <v>0</v>
      </c>
      <c r="T175" s="501">
        <f t="shared" si="253"/>
        <v>-1350</v>
      </c>
    </row>
    <row r="177" spans="1:20" ht="15.75" x14ac:dyDescent="0.25">
      <c r="A177" s="1427" t="s">
        <v>298</v>
      </c>
      <c r="B177" s="1428"/>
      <c r="C177" s="1428"/>
      <c r="D177" s="1428"/>
      <c r="E177" s="1428"/>
      <c r="F177" s="1428"/>
      <c r="G177" s="1428"/>
      <c r="H177" s="1428"/>
      <c r="I177" s="1428"/>
      <c r="J177" s="1428"/>
      <c r="K177" s="1428"/>
      <c r="L177" s="1428"/>
      <c r="M177" s="1428"/>
      <c r="N177" s="1428"/>
      <c r="O177" s="1428"/>
      <c r="P177" s="1428"/>
      <c r="Q177" s="1428"/>
      <c r="R177" s="1428"/>
      <c r="S177" s="1428"/>
      <c r="T177" s="1428"/>
    </row>
    <row r="178" spans="1:20" ht="36.75" thickBot="1" x14ac:dyDescent="0.3">
      <c r="A178" s="144" t="s">
        <v>14</v>
      </c>
      <c r="B178" s="403" t="str">
        <f t="shared" ref="B178:T178" si="255">B5</f>
        <v>Carga Horária</v>
      </c>
      <c r="C178" s="145" t="str">
        <f t="shared" si="255"/>
        <v>Equipe Mínima TA</v>
      </c>
      <c r="D178" s="433" t="str">
        <f t="shared" si="255"/>
        <v>Total Horas</v>
      </c>
      <c r="E178" s="669" t="str">
        <f t="shared" si="255"/>
        <v>MAR</v>
      </c>
      <c r="F178" s="476" t="str">
        <f t="shared" si="255"/>
        <v>Saldo Mar</v>
      </c>
      <c r="G178" s="669" t="str">
        <f t="shared" si="255"/>
        <v>ABR</v>
      </c>
      <c r="H178" s="476" t="str">
        <f t="shared" si="255"/>
        <v>Saldo Abr</v>
      </c>
      <c r="I178" s="669" t="str">
        <f t="shared" si="255"/>
        <v>MAI</v>
      </c>
      <c r="J178" s="476" t="str">
        <f t="shared" si="255"/>
        <v>Saldo Mai</v>
      </c>
      <c r="K178" s="380" t="str">
        <f t="shared" ref="K178:L178" si="256">K5</f>
        <v>3º Trimestre</v>
      </c>
      <c r="L178" s="474" t="str">
        <f t="shared" si="256"/>
        <v>Saldo Trim</v>
      </c>
      <c r="M178" s="669" t="str">
        <f t="shared" si="255"/>
        <v>JUN</v>
      </c>
      <c r="N178" s="476" t="str">
        <f t="shared" si="255"/>
        <v>Saldo Jun</v>
      </c>
      <c r="O178" s="649" t="str">
        <f t="shared" si="255"/>
        <v>JUL</v>
      </c>
      <c r="P178" s="476" t="str">
        <f t="shared" si="255"/>
        <v>Saldo Jul</v>
      </c>
      <c r="Q178" s="649" t="str">
        <f t="shared" si="255"/>
        <v>AGO</v>
      </c>
      <c r="R178" s="476" t="str">
        <f t="shared" si="255"/>
        <v>Saldo Ago</v>
      </c>
      <c r="S178" s="380" t="str">
        <f t="shared" si="255"/>
        <v>4º Trimestre</v>
      </c>
      <c r="T178" s="474" t="str">
        <f t="shared" si="255"/>
        <v>Saldo Trim</v>
      </c>
    </row>
    <row r="179" spans="1:20" ht="15.75" thickTop="1" x14ac:dyDescent="0.25">
      <c r="A179" s="154" t="s">
        <v>33</v>
      </c>
      <c r="B179" s="404">
        <v>20</v>
      </c>
      <c r="C179" s="182">
        <f>'UBS Carandiru'!B20</f>
        <v>9</v>
      </c>
      <c r="D179" s="427">
        <f t="shared" ref="D179:D191" si="257">C179*B179</f>
        <v>180</v>
      </c>
      <c r="E179" s="650">
        <f>'UBS Carandiru'!G20</f>
        <v>7</v>
      </c>
      <c r="F179" s="448">
        <f t="shared" ref="F179:F191" si="258">(E179*$B179)-$D179</f>
        <v>-40</v>
      </c>
      <c r="G179" s="650">
        <f>'UBS Carandiru'!I20</f>
        <v>0</v>
      </c>
      <c r="H179" s="448">
        <f t="shared" ref="H179:H191" si="259">(G179*$B179)-$D179</f>
        <v>-180</v>
      </c>
      <c r="I179" s="650">
        <f>'UBS Carandiru'!K20</f>
        <v>0</v>
      </c>
      <c r="J179" s="448">
        <f t="shared" ref="J179:J191" si="260">(I179*$B179)-$D179</f>
        <v>-180</v>
      </c>
      <c r="K179" s="366">
        <f t="shared" ref="K179:K191" si="261">SUM(E179,G179,I179)</f>
        <v>7</v>
      </c>
      <c r="L179" s="461">
        <f t="shared" ref="L179:L191" si="262">(K179*$B179)-$D179*3</f>
        <v>-400</v>
      </c>
      <c r="M179" s="650">
        <f>'UBS Carandiru'!O20</f>
        <v>0</v>
      </c>
      <c r="N179" s="448">
        <f t="shared" ref="N179:N191" si="263">(M179*$B179)-$D179</f>
        <v>-180</v>
      </c>
      <c r="O179" s="650">
        <f>'UBS Carandiru'!Q20</f>
        <v>0</v>
      </c>
      <c r="P179" s="448">
        <f t="shared" ref="P179:P191" si="264">(O179*$B179)-$D179</f>
        <v>-180</v>
      </c>
      <c r="Q179" s="650">
        <f>'UBS Carandiru'!S20</f>
        <v>0</v>
      </c>
      <c r="R179" s="448">
        <f t="shared" ref="R179:R191" si="265">(Q179*$B179)-$D179</f>
        <v>-180</v>
      </c>
      <c r="S179" s="366">
        <f t="shared" ref="S179:S191" si="266">SUM(M179,O179,Q179)</f>
        <v>0</v>
      </c>
      <c r="T179" s="461">
        <f t="shared" ref="T179:T191" si="267">(S179*$B179)-$D179*3</f>
        <v>-540</v>
      </c>
    </row>
    <row r="180" spans="1:20" x14ac:dyDescent="0.25">
      <c r="A180" s="154" t="s">
        <v>20</v>
      </c>
      <c r="B180" s="405">
        <v>20</v>
      </c>
      <c r="C180" s="179">
        <f>'UBS Carandiru'!B21</f>
        <v>4</v>
      </c>
      <c r="D180" s="428">
        <f t="shared" si="257"/>
        <v>80</v>
      </c>
      <c r="E180" s="159">
        <f>'UBS Carandiru'!G21</f>
        <v>3</v>
      </c>
      <c r="F180" s="449">
        <f t="shared" si="258"/>
        <v>-20</v>
      </c>
      <c r="G180" s="159">
        <f>'UBS Carandiru'!I21</f>
        <v>0</v>
      </c>
      <c r="H180" s="449">
        <f t="shared" si="259"/>
        <v>-80</v>
      </c>
      <c r="I180" s="159">
        <f>'UBS Carandiru'!K21</f>
        <v>0</v>
      </c>
      <c r="J180" s="449">
        <f t="shared" si="260"/>
        <v>-80</v>
      </c>
      <c r="K180" s="382">
        <f t="shared" si="261"/>
        <v>3</v>
      </c>
      <c r="L180" s="462">
        <f t="shared" si="262"/>
        <v>-180</v>
      </c>
      <c r="M180" s="159">
        <f>'UBS Carandiru'!O21</f>
        <v>0</v>
      </c>
      <c r="N180" s="449">
        <f t="shared" si="263"/>
        <v>-80</v>
      </c>
      <c r="O180" s="159">
        <f>'UBS Carandiru'!Q21</f>
        <v>0</v>
      </c>
      <c r="P180" s="449">
        <f t="shared" si="264"/>
        <v>-80</v>
      </c>
      <c r="Q180" s="159">
        <f>'UBS Carandiru'!S21</f>
        <v>0</v>
      </c>
      <c r="R180" s="449">
        <f t="shared" si="265"/>
        <v>-80</v>
      </c>
      <c r="S180" s="382">
        <f t="shared" si="266"/>
        <v>0</v>
      </c>
      <c r="T180" s="462">
        <f t="shared" si="267"/>
        <v>-240</v>
      </c>
    </row>
    <row r="181" spans="1:20" x14ac:dyDescent="0.25">
      <c r="A181" s="154" t="s">
        <v>43</v>
      </c>
      <c r="B181" s="405">
        <v>20</v>
      </c>
      <c r="C181" s="179">
        <f>'UBS Carandiru'!B22</f>
        <v>3</v>
      </c>
      <c r="D181" s="428">
        <f t="shared" si="257"/>
        <v>60</v>
      </c>
      <c r="E181" s="159">
        <f>'UBS Carandiru'!G22</f>
        <v>2.5</v>
      </c>
      <c r="F181" s="449">
        <f t="shared" si="258"/>
        <v>-10</v>
      </c>
      <c r="G181" s="159">
        <f>'UBS Carandiru'!I22</f>
        <v>0</v>
      </c>
      <c r="H181" s="449">
        <f t="shared" si="259"/>
        <v>-60</v>
      </c>
      <c r="I181" s="159">
        <f>'UBS Carandiru'!K22</f>
        <v>0</v>
      </c>
      <c r="J181" s="449">
        <f t="shared" si="260"/>
        <v>-60</v>
      </c>
      <c r="K181" s="382">
        <f t="shared" si="261"/>
        <v>2.5</v>
      </c>
      <c r="L181" s="462">
        <f t="shared" si="262"/>
        <v>-130</v>
      </c>
      <c r="M181" s="159">
        <f>'UBS Carandiru'!O22</f>
        <v>0</v>
      </c>
      <c r="N181" s="449">
        <f t="shared" si="263"/>
        <v>-60</v>
      </c>
      <c r="O181" s="159">
        <f>'UBS Carandiru'!Q22</f>
        <v>0</v>
      </c>
      <c r="P181" s="449">
        <f t="shared" si="264"/>
        <v>-60</v>
      </c>
      <c r="Q181" s="159">
        <f>'UBS Carandiru'!S22</f>
        <v>0</v>
      </c>
      <c r="R181" s="449">
        <f t="shared" si="265"/>
        <v>-60</v>
      </c>
      <c r="S181" s="382">
        <f t="shared" si="266"/>
        <v>0</v>
      </c>
      <c r="T181" s="462">
        <f t="shared" si="267"/>
        <v>-180</v>
      </c>
    </row>
    <row r="182" spans="1:20" x14ac:dyDescent="0.25">
      <c r="A182" s="154" t="s">
        <v>22</v>
      </c>
      <c r="B182" s="405">
        <v>20</v>
      </c>
      <c r="C182" s="179">
        <f>'UBS Carandiru'!B23</f>
        <v>1</v>
      </c>
      <c r="D182" s="428">
        <f t="shared" si="257"/>
        <v>20</v>
      </c>
      <c r="E182" s="159">
        <f>'UBS Carandiru'!G23</f>
        <v>0.5</v>
      </c>
      <c r="F182" s="449">
        <f t="shared" si="258"/>
        <v>-10</v>
      </c>
      <c r="G182" s="159">
        <f>'UBS Carandiru'!I23</f>
        <v>0</v>
      </c>
      <c r="H182" s="449">
        <f t="shared" si="259"/>
        <v>-20</v>
      </c>
      <c r="I182" s="159">
        <f>'UBS Carandiru'!K23</f>
        <v>0</v>
      </c>
      <c r="J182" s="449">
        <f t="shared" si="260"/>
        <v>-20</v>
      </c>
      <c r="K182" s="382">
        <f t="shared" si="261"/>
        <v>0.5</v>
      </c>
      <c r="L182" s="462">
        <f t="shared" si="262"/>
        <v>-50</v>
      </c>
      <c r="M182" s="159">
        <f>'UBS Carandiru'!O23</f>
        <v>0</v>
      </c>
      <c r="N182" s="449">
        <f t="shared" si="263"/>
        <v>-20</v>
      </c>
      <c r="O182" s="159">
        <f>'UBS Carandiru'!Q23</f>
        <v>0</v>
      </c>
      <c r="P182" s="449">
        <f t="shared" si="264"/>
        <v>-20</v>
      </c>
      <c r="Q182" s="159">
        <f>'UBS Carandiru'!S23</f>
        <v>0</v>
      </c>
      <c r="R182" s="449">
        <f t="shared" si="265"/>
        <v>-20</v>
      </c>
      <c r="S182" s="382">
        <f t="shared" si="266"/>
        <v>0</v>
      </c>
      <c r="T182" s="462">
        <f t="shared" si="267"/>
        <v>-60</v>
      </c>
    </row>
    <row r="183" spans="1:20" x14ac:dyDescent="0.25">
      <c r="A183" s="154" t="s">
        <v>50</v>
      </c>
      <c r="B183" s="405">
        <v>20</v>
      </c>
      <c r="C183" s="179">
        <f>'UBS Carandiru'!B24</f>
        <v>1</v>
      </c>
      <c r="D183" s="428">
        <f t="shared" si="257"/>
        <v>20</v>
      </c>
      <c r="E183" s="159">
        <f>'UBS Carandiru'!G24</f>
        <v>0</v>
      </c>
      <c r="F183" s="449">
        <f t="shared" si="258"/>
        <v>-20</v>
      </c>
      <c r="G183" s="159">
        <f>'UBS Carandiru'!I24</f>
        <v>0</v>
      </c>
      <c r="H183" s="449">
        <f t="shared" si="259"/>
        <v>-20</v>
      </c>
      <c r="I183" s="159">
        <f>'UBS Carandiru'!K24</f>
        <v>0</v>
      </c>
      <c r="J183" s="449">
        <f t="shared" si="260"/>
        <v>-20</v>
      </c>
      <c r="K183" s="382">
        <f t="shared" si="261"/>
        <v>0</v>
      </c>
      <c r="L183" s="462">
        <f t="shared" si="262"/>
        <v>-60</v>
      </c>
      <c r="M183" s="159">
        <f>'UBS Carandiru'!O24</f>
        <v>0</v>
      </c>
      <c r="N183" s="449">
        <f t="shared" si="263"/>
        <v>-20</v>
      </c>
      <c r="O183" s="159">
        <f>'UBS Carandiru'!Q24</f>
        <v>0</v>
      </c>
      <c r="P183" s="449">
        <f t="shared" si="264"/>
        <v>-20</v>
      </c>
      <c r="Q183" s="159">
        <f>'UBS Carandiru'!S24</f>
        <v>0</v>
      </c>
      <c r="R183" s="449">
        <f t="shared" si="265"/>
        <v>-20</v>
      </c>
      <c r="S183" s="382">
        <f t="shared" si="266"/>
        <v>0</v>
      </c>
      <c r="T183" s="462">
        <f t="shared" si="267"/>
        <v>-60</v>
      </c>
    </row>
    <row r="184" spans="1:20" x14ac:dyDescent="0.25">
      <c r="A184" s="154" t="s">
        <v>23</v>
      </c>
      <c r="B184" s="405">
        <v>20</v>
      </c>
      <c r="C184" s="179">
        <f>'UBS Carandiru'!B25</f>
        <v>2</v>
      </c>
      <c r="D184" s="428">
        <f t="shared" si="257"/>
        <v>40</v>
      </c>
      <c r="E184" s="159">
        <f>'UBS Carandiru'!G25</f>
        <v>1</v>
      </c>
      <c r="F184" s="449">
        <f t="shared" si="258"/>
        <v>-20</v>
      </c>
      <c r="G184" s="159">
        <f>'UBS Carandiru'!I25</f>
        <v>0</v>
      </c>
      <c r="H184" s="449">
        <f t="shared" si="259"/>
        <v>-40</v>
      </c>
      <c r="I184" s="159">
        <f>'UBS Carandiru'!K25</f>
        <v>0</v>
      </c>
      <c r="J184" s="449">
        <f t="shared" si="260"/>
        <v>-40</v>
      </c>
      <c r="K184" s="382">
        <f t="shared" si="261"/>
        <v>1</v>
      </c>
      <c r="L184" s="462">
        <f t="shared" si="262"/>
        <v>-100</v>
      </c>
      <c r="M184" s="159">
        <f>'UBS Carandiru'!O25</f>
        <v>0</v>
      </c>
      <c r="N184" s="449">
        <f t="shared" si="263"/>
        <v>-40</v>
      </c>
      <c r="O184" s="159">
        <f>'UBS Carandiru'!Q25</f>
        <v>0</v>
      </c>
      <c r="P184" s="449">
        <f t="shared" si="264"/>
        <v>-40</v>
      </c>
      <c r="Q184" s="159">
        <f>'UBS Carandiru'!S25</f>
        <v>0</v>
      </c>
      <c r="R184" s="449">
        <f t="shared" si="265"/>
        <v>-40</v>
      </c>
      <c r="S184" s="382">
        <f t="shared" si="266"/>
        <v>0</v>
      </c>
      <c r="T184" s="462">
        <f t="shared" si="267"/>
        <v>-120</v>
      </c>
    </row>
    <row r="185" spans="1:20" x14ac:dyDescent="0.25">
      <c r="A185" s="154" t="s">
        <v>210</v>
      </c>
      <c r="B185" s="405">
        <v>10</v>
      </c>
      <c r="C185" s="179">
        <f>'UBS Carandiru'!B26</f>
        <v>1</v>
      </c>
      <c r="D185" s="428">
        <f t="shared" si="257"/>
        <v>10</v>
      </c>
      <c r="E185" s="159">
        <f>'UBS Carandiru'!G26</f>
        <v>1</v>
      </c>
      <c r="F185" s="449">
        <f t="shared" si="258"/>
        <v>0</v>
      </c>
      <c r="G185" s="159">
        <f>'UBS Carandiru'!I26</f>
        <v>0</v>
      </c>
      <c r="H185" s="449">
        <f t="shared" si="259"/>
        <v>-10</v>
      </c>
      <c r="I185" s="159">
        <f>'UBS Carandiru'!K26</f>
        <v>0</v>
      </c>
      <c r="J185" s="449">
        <f t="shared" si="260"/>
        <v>-10</v>
      </c>
      <c r="K185" s="382">
        <f t="shared" si="261"/>
        <v>1</v>
      </c>
      <c r="L185" s="462">
        <f t="shared" si="262"/>
        <v>-20</v>
      </c>
      <c r="M185" s="159">
        <f>'UBS Carandiru'!O26</f>
        <v>0</v>
      </c>
      <c r="N185" s="449">
        <f t="shared" si="263"/>
        <v>-10</v>
      </c>
      <c r="O185" s="159">
        <f>'UBS Carandiru'!Q26</f>
        <v>0</v>
      </c>
      <c r="P185" s="449">
        <f t="shared" si="264"/>
        <v>-10</v>
      </c>
      <c r="Q185" s="159">
        <f>'UBS Carandiru'!S26</f>
        <v>0</v>
      </c>
      <c r="R185" s="449">
        <f t="shared" si="265"/>
        <v>-10</v>
      </c>
      <c r="S185" s="382">
        <f t="shared" si="266"/>
        <v>0</v>
      </c>
      <c r="T185" s="462">
        <f t="shared" si="267"/>
        <v>-30</v>
      </c>
    </row>
    <row r="186" spans="1:20" x14ac:dyDescent="0.25">
      <c r="A186" s="154" t="s">
        <v>24</v>
      </c>
      <c r="B186" s="405">
        <v>30</v>
      </c>
      <c r="C186" s="179">
        <f>'UBS Carandiru'!B27</f>
        <v>1</v>
      </c>
      <c r="D186" s="428">
        <f t="shared" si="257"/>
        <v>30</v>
      </c>
      <c r="E186" s="159">
        <f>'UBS Carandiru'!G27</f>
        <v>1</v>
      </c>
      <c r="F186" s="449">
        <f t="shared" si="258"/>
        <v>0</v>
      </c>
      <c r="G186" s="159">
        <f>'UBS Carandiru'!I27</f>
        <v>0</v>
      </c>
      <c r="H186" s="449">
        <f t="shared" si="259"/>
        <v>-30</v>
      </c>
      <c r="I186" s="159">
        <f>'UBS Carandiru'!K27</f>
        <v>0</v>
      </c>
      <c r="J186" s="449">
        <f t="shared" si="260"/>
        <v>-30</v>
      </c>
      <c r="K186" s="382">
        <f t="shared" si="261"/>
        <v>1</v>
      </c>
      <c r="L186" s="462">
        <f t="shared" si="262"/>
        <v>-60</v>
      </c>
      <c r="M186" s="159">
        <f>'UBS Carandiru'!O27</f>
        <v>0</v>
      </c>
      <c r="N186" s="449">
        <f t="shared" si="263"/>
        <v>-30</v>
      </c>
      <c r="O186" s="159">
        <f>'UBS Carandiru'!Q27</f>
        <v>0</v>
      </c>
      <c r="P186" s="449">
        <f t="shared" si="264"/>
        <v>-30</v>
      </c>
      <c r="Q186" s="159">
        <f>'UBS Carandiru'!S27</f>
        <v>0</v>
      </c>
      <c r="R186" s="449">
        <f t="shared" si="265"/>
        <v>-30</v>
      </c>
      <c r="S186" s="382">
        <f t="shared" si="266"/>
        <v>0</v>
      </c>
      <c r="T186" s="462">
        <f t="shared" si="267"/>
        <v>-90</v>
      </c>
    </row>
    <row r="187" spans="1:20" x14ac:dyDescent="0.25">
      <c r="A187" s="154" t="s">
        <v>25</v>
      </c>
      <c r="B187" s="405">
        <v>30</v>
      </c>
      <c r="C187" s="179">
        <f>'UBS Carandiru'!B28</f>
        <v>5</v>
      </c>
      <c r="D187" s="428">
        <f t="shared" si="257"/>
        <v>150</v>
      </c>
      <c r="E187" s="159">
        <f>'UBS Carandiru'!G28</f>
        <v>5</v>
      </c>
      <c r="F187" s="449">
        <f t="shared" si="258"/>
        <v>0</v>
      </c>
      <c r="G187" s="159">
        <f>'UBS Carandiru'!I28</f>
        <v>0</v>
      </c>
      <c r="H187" s="449">
        <f t="shared" si="259"/>
        <v>-150</v>
      </c>
      <c r="I187" s="159">
        <f>'UBS Carandiru'!K28</f>
        <v>0</v>
      </c>
      <c r="J187" s="449">
        <f t="shared" si="260"/>
        <v>-150</v>
      </c>
      <c r="K187" s="382">
        <f t="shared" si="261"/>
        <v>5</v>
      </c>
      <c r="L187" s="462">
        <f t="shared" si="262"/>
        <v>-300</v>
      </c>
      <c r="M187" s="159">
        <f>'UBS Carandiru'!O28</f>
        <v>0</v>
      </c>
      <c r="N187" s="449">
        <f t="shared" si="263"/>
        <v>-150</v>
      </c>
      <c r="O187" s="159">
        <f>'UBS Carandiru'!Q28</f>
        <v>0</v>
      </c>
      <c r="P187" s="449">
        <f t="shared" si="264"/>
        <v>-150</v>
      </c>
      <c r="Q187" s="159">
        <f>'UBS Carandiru'!S28</f>
        <v>0</v>
      </c>
      <c r="R187" s="449">
        <f t="shared" si="265"/>
        <v>-150</v>
      </c>
      <c r="S187" s="382">
        <f t="shared" si="266"/>
        <v>0</v>
      </c>
      <c r="T187" s="462">
        <f t="shared" si="267"/>
        <v>-450</v>
      </c>
    </row>
    <row r="188" spans="1:20" x14ac:dyDescent="0.25">
      <c r="A188" s="154" t="s">
        <v>46</v>
      </c>
      <c r="B188" s="405">
        <v>30</v>
      </c>
      <c r="C188" s="238">
        <f>'UBS Carandiru'!B29</f>
        <v>1</v>
      </c>
      <c r="D188" s="435">
        <f t="shared" si="257"/>
        <v>30</v>
      </c>
      <c r="E188" s="159">
        <f>'UBS Carandiru'!G29</f>
        <v>0</v>
      </c>
      <c r="F188" s="449">
        <f t="shared" si="258"/>
        <v>-30</v>
      </c>
      <c r="G188" s="159">
        <f>'UBS Carandiru'!I29</f>
        <v>0</v>
      </c>
      <c r="H188" s="449">
        <f t="shared" si="259"/>
        <v>-30</v>
      </c>
      <c r="I188" s="159">
        <f>'UBS Carandiru'!K29</f>
        <v>0</v>
      </c>
      <c r="J188" s="449">
        <f t="shared" si="260"/>
        <v>-30</v>
      </c>
      <c r="K188" s="382">
        <f t="shared" si="261"/>
        <v>0</v>
      </c>
      <c r="L188" s="462">
        <f t="shared" si="262"/>
        <v>-90</v>
      </c>
      <c r="M188" s="159">
        <f>'UBS Carandiru'!O29</f>
        <v>0</v>
      </c>
      <c r="N188" s="449">
        <f t="shared" si="263"/>
        <v>-30</v>
      </c>
      <c r="O188" s="159">
        <f>'UBS Carandiru'!Q29</f>
        <v>0</v>
      </c>
      <c r="P188" s="449">
        <f t="shared" si="264"/>
        <v>-30</v>
      </c>
      <c r="Q188" s="159">
        <f>'UBS Carandiru'!S29</f>
        <v>0</v>
      </c>
      <c r="R188" s="449">
        <f t="shared" si="265"/>
        <v>-30</v>
      </c>
      <c r="S188" s="382">
        <f t="shared" si="266"/>
        <v>0</v>
      </c>
      <c r="T188" s="462">
        <f t="shared" si="267"/>
        <v>-90</v>
      </c>
    </row>
    <row r="189" spans="1:20" x14ac:dyDescent="0.25">
      <c r="A189" s="154" t="s">
        <v>26</v>
      </c>
      <c r="B189" s="405">
        <v>40</v>
      </c>
      <c r="C189" s="179">
        <f>'UBS Carandiru'!B30</f>
        <v>1</v>
      </c>
      <c r="D189" s="428">
        <f t="shared" si="257"/>
        <v>40</v>
      </c>
      <c r="E189" s="159">
        <f>'UBS Carandiru'!G30</f>
        <v>1</v>
      </c>
      <c r="F189" s="449">
        <f t="shared" si="258"/>
        <v>0</v>
      </c>
      <c r="G189" s="159">
        <f>'UBS Carandiru'!I30</f>
        <v>0</v>
      </c>
      <c r="H189" s="449">
        <f t="shared" si="259"/>
        <v>-40</v>
      </c>
      <c r="I189" s="159">
        <f>'UBS Carandiru'!K30</f>
        <v>0</v>
      </c>
      <c r="J189" s="449">
        <f t="shared" si="260"/>
        <v>-40</v>
      </c>
      <c r="K189" s="382">
        <f t="shared" si="261"/>
        <v>1</v>
      </c>
      <c r="L189" s="462">
        <f t="shared" si="262"/>
        <v>-80</v>
      </c>
      <c r="M189" s="159">
        <f>'UBS Carandiru'!O30</f>
        <v>0</v>
      </c>
      <c r="N189" s="449">
        <f t="shared" si="263"/>
        <v>-40</v>
      </c>
      <c r="O189" s="159">
        <f>'UBS Carandiru'!Q30</f>
        <v>0</v>
      </c>
      <c r="P189" s="449">
        <f t="shared" si="264"/>
        <v>-40</v>
      </c>
      <c r="Q189" s="159">
        <f>'UBS Carandiru'!S30</f>
        <v>0</v>
      </c>
      <c r="R189" s="449">
        <f t="shared" si="265"/>
        <v>-40</v>
      </c>
      <c r="S189" s="382">
        <f t="shared" si="266"/>
        <v>0</v>
      </c>
      <c r="T189" s="462">
        <f t="shared" si="267"/>
        <v>-120</v>
      </c>
    </row>
    <row r="190" spans="1:20" x14ac:dyDescent="0.25">
      <c r="A190" s="154" t="s">
        <v>34</v>
      </c>
      <c r="B190" s="405">
        <v>30</v>
      </c>
      <c r="C190" s="179">
        <f>'UBS Carandiru'!B31</f>
        <v>1</v>
      </c>
      <c r="D190" s="428">
        <f t="shared" si="257"/>
        <v>30</v>
      </c>
      <c r="E190" s="159">
        <f>'UBS Carandiru'!G31</f>
        <v>1</v>
      </c>
      <c r="F190" s="449">
        <f t="shared" si="258"/>
        <v>0</v>
      </c>
      <c r="G190" s="159">
        <f>'UBS Carandiru'!I31</f>
        <v>0</v>
      </c>
      <c r="H190" s="449">
        <f t="shared" si="259"/>
        <v>-30</v>
      </c>
      <c r="I190" s="159">
        <f>'UBS Carandiru'!K31</f>
        <v>0</v>
      </c>
      <c r="J190" s="449">
        <f t="shared" si="260"/>
        <v>-30</v>
      </c>
      <c r="K190" s="382">
        <f t="shared" si="261"/>
        <v>1</v>
      </c>
      <c r="L190" s="462">
        <f t="shared" si="262"/>
        <v>-60</v>
      </c>
      <c r="M190" s="159">
        <f>'UBS Carandiru'!O31</f>
        <v>0</v>
      </c>
      <c r="N190" s="449">
        <f t="shared" si="263"/>
        <v>-30</v>
      </c>
      <c r="O190" s="159">
        <f>'UBS Carandiru'!Q31</f>
        <v>0</v>
      </c>
      <c r="P190" s="449">
        <f t="shared" si="264"/>
        <v>-30</v>
      </c>
      <c r="Q190" s="159">
        <f>'UBS Carandiru'!S31</f>
        <v>0</v>
      </c>
      <c r="R190" s="449">
        <f t="shared" si="265"/>
        <v>-30</v>
      </c>
      <c r="S190" s="382">
        <f t="shared" si="266"/>
        <v>0</v>
      </c>
      <c r="T190" s="462">
        <f t="shared" si="267"/>
        <v>-90</v>
      </c>
    </row>
    <row r="191" spans="1:20" ht="15.75" thickBot="1" x14ac:dyDescent="0.3">
      <c r="A191" s="292" t="s">
        <v>51</v>
      </c>
      <c r="B191" s="493">
        <v>30</v>
      </c>
      <c r="C191" s="379">
        <f>'UBS Carandiru'!B32</f>
        <v>1</v>
      </c>
      <c r="D191" s="441">
        <f t="shared" si="257"/>
        <v>30</v>
      </c>
      <c r="E191" s="654">
        <f>'UBS Carandiru'!G32</f>
        <v>0</v>
      </c>
      <c r="F191" s="457">
        <f t="shared" si="258"/>
        <v>-30</v>
      </c>
      <c r="G191" s="654">
        <f>'UBS Carandiru'!I32</f>
        <v>0</v>
      </c>
      <c r="H191" s="457">
        <f t="shared" si="259"/>
        <v>-30</v>
      </c>
      <c r="I191" s="654">
        <f>'UBS Carandiru'!K32</f>
        <v>0</v>
      </c>
      <c r="J191" s="457">
        <f t="shared" si="260"/>
        <v>-30</v>
      </c>
      <c r="K191" s="390">
        <f t="shared" si="261"/>
        <v>0</v>
      </c>
      <c r="L191" s="470">
        <f t="shared" si="262"/>
        <v>-90</v>
      </c>
      <c r="M191" s="654">
        <f>'UBS Carandiru'!O32</f>
        <v>0</v>
      </c>
      <c r="N191" s="457">
        <f t="shared" si="263"/>
        <v>-30</v>
      </c>
      <c r="O191" s="654">
        <f>'UBS Carandiru'!Q32</f>
        <v>0</v>
      </c>
      <c r="P191" s="457">
        <f t="shared" si="264"/>
        <v>-30</v>
      </c>
      <c r="Q191" s="654">
        <f>'UBS Carandiru'!S32</f>
        <v>0</v>
      </c>
      <c r="R191" s="457">
        <f t="shared" si="265"/>
        <v>-30</v>
      </c>
      <c r="S191" s="390">
        <f t="shared" si="266"/>
        <v>0</v>
      </c>
      <c r="T191" s="470">
        <f t="shared" si="267"/>
        <v>-90</v>
      </c>
    </row>
    <row r="192" spans="1:20" ht="15.75" thickBot="1" x14ac:dyDescent="0.3">
      <c r="A192" s="502" t="s">
        <v>7</v>
      </c>
      <c r="B192" s="495">
        <f>SUM(B179:B191)</f>
        <v>320</v>
      </c>
      <c r="C192" s="496">
        <f>SUM(C179:C191)</f>
        <v>31</v>
      </c>
      <c r="D192" s="497">
        <f t="shared" ref="D192:T192" si="268">SUM(D179:D191)</f>
        <v>720</v>
      </c>
      <c r="E192" s="659">
        <f t="shared" si="268"/>
        <v>23</v>
      </c>
      <c r="F192" s="499">
        <f t="shared" si="268"/>
        <v>-180</v>
      </c>
      <c r="G192" s="659">
        <f t="shared" si="268"/>
        <v>0</v>
      </c>
      <c r="H192" s="499">
        <f t="shared" si="268"/>
        <v>-720</v>
      </c>
      <c r="I192" s="659">
        <f t="shared" si="268"/>
        <v>0</v>
      </c>
      <c r="J192" s="499">
        <f t="shared" si="268"/>
        <v>-720</v>
      </c>
      <c r="K192" s="500">
        <f t="shared" ref="K192:L192" si="269">SUM(K179:K191)</f>
        <v>23</v>
      </c>
      <c r="L192" s="501">
        <f t="shared" si="269"/>
        <v>-1620</v>
      </c>
      <c r="M192" s="659">
        <f t="shared" si="268"/>
        <v>0</v>
      </c>
      <c r="N192" s="499">
        <f t="shared" si="268"/>
        <v>-720</v>
      </c>
      <c r="O192" s="659">
        <f t="shared" si="268"/>
        <v>0</v>
      </c>
      <c r="P192" s="499">
        <f t="shared" si="268"/>
        <v>-720</v>
      </c>
      <c r="Q192" s="659">
        <f t="shared" si="268"/>
        <v>0</v>
      </c>
      <c r="R192" s="499">
        <f t="shared" si="268"/>
        <v>-720</v>
      </c>
      <c r="S192" s="500">
        <f t="shared" si="268"/>
        <v>0</v>
      </c>
      <c r="T192" s="501">
        <f t="shared" si="268"/>
        <v>-2160</v>
      </c>
    </row>
    <row r="194" spans="1:20" ht="15.75" x14ac:dyDescent="0.25">
      <c r="A194" s="1427" t="s">
        <v>302</v>
      </c>
      <c r="B194" s="1428"/>
      <c r="C194" s="1428"/>
      <c r="D194" s="1428"/>
      <c r="E194" s="1428"/>
      <c r="F194" s="1428"/>
      <c r="G194" s="1428"/>
      <c r="H194" s="1428"/>
      <c r="I194" s="1428"/>
      <c r="J194" s="1428"/>
      <c r="K194" s="1428"/>
      <c r="L194" s="1428"/>
      <c r="M194" s="1428"/>
      <c r="N194" s="1428"/>
      <c r="O194" s="1428"/>
      <c r="P194" s="1428"/>
      <c r="Q194" s="1428"/>
      <c r="R194" s="1428"/>
      <c r="S194" s="1428"/>
      <c r="T194" s="1428"/>
    </row>
    <row r="195" spans="1:20" ht="36.75" thickBot="1" x14ac:dyDescent="0.3">
      <c r="A195" s="144" t="s">
        <v>14</v>
      </c>
      <c r="B195" s="403" t="str">
        <f t="shared" ref="B195:T195" si="270">B5</f>
        <v>Carga Horária</v>
      </c>
      <c r="C195" s="145" t="str">
        <f t="shared" si="270"/>
        <v>Equipe Mínima TA</v>
      </c>
      <c r="D195" s="433" t="str">
        <f t="shared" si="270"/>
        <v>Total Horas</v>
      </c>
      <c r="E195" s="669" t="str">
        <f t="shared" si="270"/>
        <v>MAR</v>
      </c>
      <c r="F195" s="476" t="str">
        <f t="shared" si="270"/>
        <v>Saldo Mar</v>
      </c>
      <c r="G195" s="669" t="str">
        <f t="shared" si="270"/>
        <v>ABR</v>
      </c>
      <c r="H195" s="476" t="str">
        <f t="shared" si="270"/>
        <v>Saldo Abr</v>
      </c>
      <c r="I195" s="669" t="str">
        <f t="shared" si="270"/>
        <v>MAI</v>
      </c>
      <c r="J195" s="476" t="str">
        <f t="shared" si="270"/>
        <v>Saldo Mai</v>
      </c>
      <c r="K195" s="380" t="str">
        <f t="shared" ref="K195:L195" si="271">K5</f>
        <v>3º Trimestre</v>
      </c>
      <c r="L195" s="474" t="str">
        <f t="shared" si="271"/>
        <v>Saldo Trim</v>
      </c>
      <c r="M195" s="669" t="str">
        <f t="shared" si="270"/>
        <v>JUN</v>
      </c>
      <c r="N195" s="476" t="str">
        <f t="shared" si="270"/>
        <v>Saldo Jun</v>
      </c>
      <c r="O195" s="649" t="str">
        <f t="shared" si="270"/>
        <v>JUL</v>
      </c>
      <c r="P195" s="476" t="str">
        <f t="shared" si="270"/>
        <v>Saldo Jul</v>
      </c>
      <c r="Q195" s="649" t="str">
        <f t="shared" si="270"/>
        <v>AGO</v>
      </c>
      <c r="R195" s="476" t="str">
        <f t="shared" si="270"/>
        <v>Saldo Ago</v>
      </c>
      <c r="S195" s="380" t="str">
        <f t="shared" si="270"/>
        <v>4º Trimestre</v>
      </c>
      <c r="T195" s="474" t="str">
        <f t="shared" si="270"/>
        <v>Saldo Trim</v>
      </c>
    </row>
    <row r="196" spans="1:20" ht="15.75" thickTop="1" x14ac:dyDescent="0.25">
      <c r="A196" s="190" t="s">
        <v>146</v>
      </c>
      <c r="B196" s="191">
        <v>20</v>
      </c>
      <c r="C196" s="376">
        <f>'CER Carandiru'!B15</f>
        <v>1</v>
      </c>
      <c r="D196" s="438">
        <f t="shared" ref="D196:D205" si="272">C196*B196</f>
        <v>20</v>
      </c>
      <c r="E196" s="660">
        <f>'CER Carandiru'!G15</f>
        <v>0</v>
      </c>
      <c r="F196" s="455">
        <f t="shared" ref="F196:F205" si="273">(E196*$B196)-$D196</f>
        <v>-20</v>
      </c>
      <c r="G196" s="660">
        <f>'CER Carandiru'!I15</f>
        <v>0</v>
      </c>
      <c r="H196" s="455">
        <f t="shared" ref="H196:H205" si="274">(G196*$B196)-$D196</f>
        <v>-20</v>
      </c>
      <c r="I196" s="660">
        <f>'CER Carandiru'!K15</f>
        <v>0</v>
      </c>
      <c r="J196" s="455">
        <f t="shared" ref="J196:J205" si="275">(I196*$B196)-$D196</f>
        <v>-20</v>
      </c>
      <c r="K196" s="387">
        <f t="shared" ref="K196:K205" si="276">SUM(E196,G196,I196)</f>
        <v>0</v>
      </c>
      <c r="L196" s="468">
        <f t="shared" ref="L196:L205" si="277">(K196*$B196)-$D196*3</f>
        <v>-60</v>
      </c>
      <c r="M196" s="660">
        <f>'CER Carandiru'!O15</f>
        <v>0</v>
      </c>
      <c r="N196" s="455">
        <f t="shared" ref="N196:N205" si="278">(M196*$B196)-$D196</f>
        <v>-20</v>
      </c>
      <c r="O196" s="660">
        <f>'CER Carandiru'!Q15</f>
        <v>0</v>
      </c>
      <c r="P196" s="455">
        <f t="shared" ref="P196:P205" si="279">(O196*$B196)-$D196</f>
        <v>-20</v>
      </c>
      <c r="Q196" s="660">
        <f>'CER Carandiru'!S15</f>
        <v>0</v>
      </c>
      <c r="R196" s="455">
        <f t="shared" ref="R196:R205" si="280">(Q196*$B196)-$D196</f>
        <v>-20</v>
      </c>
      <c r="S196" s="387">
        <f t="shared" ref="S196:S205" si="281">SUM(M196,O196,Q196)</f>
        <v>0</v>
      </c>
      <c r="T196" s="468">
        <f t="shared" ref="T196:T205" si="282">(S196*$B196)-$D196*3</f>
        <v>-60</v>
      </c>
    </row>
    <row r="197" spans="1:20" x14ac:dyDescent="0.25">
      <c r="A197" s="195" t="s">
        <v>153</v>
      </c>
      <c r="B197" s="196">
        <v>20</v>
      </c>
      <c r="C197" s="377">
        <f>'CER Carandiru'!B16</f>
        <v>1</v>
      </c>
      <c r="D197" s="439">
        <f t="shared" si="272"/>
        <v>20</v>
      </c>
      <c r="E197" s="661">
        <f>'CER Carandiru'!G16</f>
        <v>1.5</v>
      </c>
      <c r="F197" s="456">
        <f t="shared" si="273"/>
        <v>10</v>
      </c>
      <c r="G197" s="661">
        <f>'CER Carandiru'!I16</f>
        <v>0</v>
      </c>
      <c r="H197" s="456">
        <f t="shared" si="274"/>
        <v>-20</v>
      </c>
      <c r="I197" s="661">
        <f>'CER Carandiru'!K16</f>
        <v>0</v>
      </c>
      <c r="J197" s="456">
        <f t="shared" si="275"/>
        <v>-20</v>
      </c>
      <c r="K197" s="388">
        <f t="shared" si="276"/>
        <v>1.5</v>
      </c>
      <c r="L197" s="469">
        <f t="shared" si="277"/>
        <v>-30</v>
      </c>
      <c r="M197" s="661">
        <f>'CER Carandiru'!O16</f>
        <v>0</v>
      </c>
      <c r="N197" s="456">
        <f t="shared" si="278"/>
        <v>-20</v>
      </c>
      <c r="O197" s="661">
        <f>'CER Carandiru'!Q16</f>
        <v>0</v>
      </c>
      <c r="P197" s="456">
        <f t="shared" si="279"/>
        <v>-20</v>
      </c>
      <c r="Q197" s="661">
        <f>'CER Carandiru'!S16</f>
        <v>0</v>
      </c>
      <c r="R197" s="456">
        <f t="shared" si="280"/>
        <v>-20</v>
      </c>
      <c r="S197" s="388">
        <f t="shared" si="281"/>
        <v>0</v>
      </c>
      <c r="T197" s="469">
        <f t="shared" si="282"/>
        <v>-60</v>
      </c>
    </row>
    <row r="198" spans="1:20" x14ac:dyDescent="0.25">
      <c r="A198" s="195" t="s">
        <v>154</v>
      </c>
      <c r="B198" s="196">
        <v>20</v>
      </c>
      <c r="C198" s="377">
        <f>'CER Carandiru'!B17</f>
        <v>1</v>
      </c>
      <c r="D198" s="439">
        <f t="shared" si="272"/>
        <v>20</v>
      </c>
      <c r="E198" s="661">
        <f>'CER Carandiru'!G17</f>
        <v>0.6</v>
      </c>
      <c r="F198" s="456">
        <f t="shared" si="273"/>
        <v>-8</v>
      </c>
      <c r="G198" s="661">
        <f>'CER Carandiru'!I17</f>
        <v>0</v>
      </c>
      <c r="H198" s="456">
        <f t="shared" si="274"/>
        <v>-20</v>
      </c>
      <c r="I198" s="661">
        <f>'CER Carandiru'!K17</f>
        <v>0</v>
      </c>
      <c r="J198" s="456">
        <f t="shared" si="275"/>
        <v>-20</v>
      </c>
      <c r="K198" s="388">
        <f t="shared" si="276"/>
        <v>0.6</v>
      </c>
      <c r="L198" s="469">
        <f t="shared" si="277"/>
        <v>-48</v>
      </c>
      <c r="M198" s="661">
        <f>'CER Carandiru'!O17</f>
        <v>0</v>
      </c>
      <c r="N198" s="456">
        <f t="shared" si="278"/>
        <v>-20</v>
      </c>
      <c r="O198" s="661">
        <f>'CER Carandiru'!Q17</f>
        <v>0</v>
      </c>
      <c r="P198" s="456">
        <f t="shared" si="279"/>
        <v>-20</v>
      </c>
      <c r="Q198" s="661">
        <f>'CER Carandiru'!S17</f>
        <v>0</v>
      </c>
      <c r="R198" s="456">
        <f t="shared" si="280"/>
        <v>-20</v>
      </c>
      <c r="S198" s="388">
        <f t="shared" si="281"/>
        <v>0</v>
      </c>
      <c r="T198" s="469">
        <f t="shared" si="282"/>
        <v>-60</v>
      </c>
    </row>
    <row r="199" spans="1:20" x14ac:dyDescent="0.25">
      <c r="A199" s="154" t="s">
        <v>147</v>
      </c>
      <c r="B199" s="413">
        <v>30</v>
      </c>
      <c r="C199" s="378">
        <f>'CER Carandiru'!B18</f>
        <v>1</v>
      </c>
      <c r="D199" s="440">
        <f t="shared" si="272"/>
        <v>30</v>
      </c>
      <c r="E199" s="662">
        <f>'CER Carandiru'!G18</f>
        <v>1</v>
      </c>
      <c r="F199" s="456">
        <f t="shared" si="273"/>
        <v>0</v>
      </c>
      <c r="G199" s="662">
        <f>'CER Carandiru'!I18</f>
        <v>0</v>
      </c>
      <c r="H199" s="456">
        <f t="shared" si="274"/>
        <v>-30</v>
      </c>
      <c r="I199" s="662">
        <f>'CER Carandiru'!K18</f>
        <v>0</v>
      </c>
      <c r="J199" s="456">
        <f t="shared" si="275"/>
        <v>-30</v>
      </c>
      <c r="K199" s="389">
        <f t="shared" si="276"/>
        <v>1</v>
      </c>
      <c r="L199" s="469">
        <f t="shared" si="277"/>
        <v>-60</v>
      </c>
      <c r="M199" s="662">
        <f>'CER Carandiru'!O18</f>
        <v>0</v>
      </c>
      <c r="N199" s="456">
        <f t="shared" si="278"/>
        <v>-30</v>
      </c>
      <c r="O199" s="662">
        <f>'CER Carandiru'!Q18</f>
        <v>0</v>
      </c>
      <c r="P199" s="456">
        <f t="shared" si="279"/>
        <v>-30</v>
      </c>
      <c r="Q199" s="662">
        <f>'CER Carandiru'!S18</f>
        <v>0</v>
      </c>
      <c r="R199" s="456">
        <f t="shared" si="280"/>
        <v>-30</v>
      </c>
      <c r="S199" s="389">
        <f t="shared" si="281"/>
        <v>0</v>
      </c>
      <c r="T199" s="469">
        <f t="shared" si="282"/>
        <v>-90</v>
      </c>
    </row>
    <row r="200" spans="1:20" x14ac:dyDescent="0.25">
      <c r="A200" s="154" t="s">
        <v>148</v>
      </c>
      <c r="B200" s="404">
        <v>30</v>
      </c>
      <c r="C200" s="182">
        <f>'CER Carandiru'!B19</f>
        <v>1</v>
      </c>
      <c r="D200" s="427">
        <f t="shared" si="272"/>
        <v>30</v>
      </c>
      <c r="E200" s="650">
        <f>'CER Carandiru'!G19</f>
        <v>1</v>
      </c>
      <c r="F200" s="448">
        <f t="shared" si="273"/>
        <v>0</v>
      </c>
      <c r="G200" s="650">
        <f>'CER Carandiru'!I19</f>
        <v>0</v>
      </c>
      <c r="H200" s="448">
        <f t="shared" si="274"/>
        <v>-30</v>
      </c>
      <c r="I200" s="650">
        <f>'CER Carandiru'!K19</f>
        <v>0</v>
      </c>
      <c r="J200" s="448">
        <f t="shared" si="275"/>
        <v>-30</v>
      </c>
      <c r="K200" s="366">
        <f t="shared" si="276"/>
        <v>1</v>
      </c>
      <c r="L200" s="461">
        <f t="shared" si="277"/>
        <v>-60</v>
      </c>
      <c r="M200" s="650">
        <f>'CER Carandiru'!O19</f>
        <v>0</v>
      </c>
      <c r="N200" s="448">
        <f t="shared" si="278"/>
        <v>-30</v>
      </c>
      <c r="O200" s="650">
        <f>'CER Carandiru'!Q19</f>
        <v>0</v>
      </c>
      <c r="P200" s="448">
        <f t="shared" si="279"/>
        <v>-30</v>
      </c>
      <c r="Q200" s="650">
        <f>'CER Carandiru'!S19</f>
        <v>0</v>
      </c>
      <c r="R200" s="448">
        <f t="shared" si="280"/>
        <v>-30</v>
      </c>
      <c r="S200" s="366">
        <f t="shared" si="281"/>
        <v>0</v>
      </c>
      <c r="T200" s="461">
        <f t="shared" si="282"/>
        <v>-90</v>
      </c>
    </row>
    <row r="201" spans="1:20" x14ac:dyDescent="0.25">
      <c r="A201" s="199" t="s">
        <v>149</v>
      </c>
      <c r="B201" s="414">
        <v>30</v>
      </c>
      <c r="C201" s="379">
        <f>'CER Carandiru'!B20</f>
        <v>4</v>
      </c>
      <c r="D201" s="441">
        <f t="shared" si="272"/>
        <v>120</v>
      </c>
      <c r="E201" s="654">
        <f>'CER Carandiru'!G20</f>
        <v>5</v>
      </c>
      <c r="F201" s="457">
        <f t="shared" si="273"/>
        <v>30</v>
      </c>
      <c r="G201" s="654">
        <f>'CER Carandiru'!I20</f>
        <v>0</v>
      </c>
      <c r="H201" s="457">
        <f t="shared" si="274"/>
        <v>-120</v>
      </c>
      <c r="I201" s="654">
        <f>'CER Carandiru'!K20</f>
        <v>0</v>
      </c>
      <c r="J201" s="457">
        <f t="shared" si="275"/>
        <v>-120</v>
      </c>
      <c r="K201" s="390">
        <f t="shared" si="276"/>
        <v>5</v>
      </c>
      <c r="L201" s="470">
        <f t="shared" si="277"/>
        <v>-210</v>
      </c>
      <c r="M201" s="654">
        <f>'CER Carandiru'!O20</f>
        <v>0</v>
      </c>
      <c r="N201" s="457">
        <f t="shared" si="278"/>
        <v>-120</v>
      </c>
      <c r="O201" s="654">
        <f>'CER Carandiru'!Q20</f>
        <v>0</v>
      </c>
      <c r="P201" s="457">
        <f t="shared" si="279"/>
        <v>-120</v>
      </c>
      <c r="Q201" s="654">
        <f>'CER Carandiru'!S20</f>
        <v>0</v>
      </c>
      <c r="R201" s="457">
        <f t="shared" si="280"/>
        <v>-120</v>
      </c>
      <c r="S201" s="390">
        <f t="shared" si="281"/>
        <v>0</v>
      </c>
      <c r="T201" s="470">
        <f t="shared" si="282"/>
        <v>-360</v>
      </c>
    </row>
    <row r="202" spans="1:20" x14ac:dyDescent="0.25">
      <c r="A202" s="523" t="s">
        <v>240</v>
      </c>
      <c r="B202" s="527">
        <v>40</v>
      </c>
      <c r="C202" s="378">
        <f>'CER Carandiru'!B21</f>
        <v>5</v>
      </c>
      <c r="D202" s="440">
        <f t="shared" si="272"/>
        <v>200</v>
      </c>
      <c r="E202" s="662">
        <f>'CER Carandiru'!G21</f>
        <v>3.75</v>
      </c>
      <c r="F202" s="456">
        <f t="shared" si="273"/>
        <v>-50</v>
      </c>
      <c r="G202" s="662">
        <f>'CER Carandiru'!I21</f>
        <v>0</v>
      </c>
      <c r="H202" s="456">
        <f t="shared" si="274"/>
        <v>-200</v>
      </c>
      <c r="I202" s="662">
        <f>'CER Carandiru'!K21</f>
        <v>0</v>
      </c>
      <c r="J202" s="456">
        <f t="shared" si="275"/>
        <v>-200</v>
      </c>
      <c r="K202" s="389">
        <f t="shared" si="276"/>
        <v>3.75</v>
      </c>
      <c r="L202" s="469">
        <f t="shared" si="277"/>
        <v>-450</v>
      </c>
      <c r="M202" s="662">
        <f>'CER Carandiru'!O21</f>
        <v>0</v>
      </c>
      <c r="N202" s="456">
        <f t="shared" si="278"/>
        <v>-200</v>
      </c>
      <c r="O202" s="662">
        <f>'CER Carandiru'!Q21</f>
        <v>0</v>
      </c>
      <c r="P202" s="456">
        <f t="shared" si="279"/>
        <v>-200</v>
      </c>
      <c r="Q202" s="662">
        <f>'CER Carandiru'!S21</f>
        <v>0</v>
      </c>
      <c r="R202" s="456">
        <f t="shared" si="280"/>
        <v>-200</v>
      </c>
      <c r="S202" s="389">
        <f t="shared" si="281"/>
        <v>0</v>
      </c>
      <c r="T202" s="469">
        <f t="shared" si="282"/>
        <v>-600</v>
      </c>
    </row>
    <row r="203" spans="1:20" x14ac:dyDescent="0.25">
      <c r="A203" s="151" t="s">
        <v>150</v>
      </c>
      <c r="B203" s="404">
        <v>30</v>
      </c>
      <c r="C203" s="182">
        <f>'CER Carandiru'!B22</f>
        <v>1</v>
      </c>
      <c r="D203" s="427">
        <f t="shared" si="272"/>
        <v>30</v>
      </c>
      <c r="E203" s="650">
        <f>'CER Carandiru'!G22</f>
        <v>1</v>
      </c>
      <c r="F203" s="448">
        <f t="shared" si="273"/>
        <v>0</v>
      </c>
      <c r="G203" s="650">
        <f>'CER Carandiru'!I22</f>
        <v>0</v>
      </c>
      <c r="H203" s="448">
        <f t="shared" si="274"/>
        <v>-30</v>
      </c>
      <c r="I203" s="650">
        <f>'CER Carandiru'!K22</f>
        <v>0</v>
      </c>
      <c r="J203" s="448">
        <f t="shared" si="275"/>
        <v>-30</v>
      </c>
      <c r="K203" s="366">
        <f t="shared" si="276"/>
        <v>1</v>
      </c>
      <c r="L203" s="461">
        <f t="shared" si="277"/>
        <v>-60</v>
      </c>
      <c r="M203" s="650">
        <f>'CER Carandiru'!O22</f>
        <v>0</v>
      </c>
      <c r="N203" s="448">
        <f t="shared" si="278"/>
        <v>-30</v>
      </c>
      <c r="O203" s="650">
        <f>'CER Carandiru'!Q22</f>
        <v>0</v>
      </c>
      <c r="P203" s="448">
        <f t="shared" si="279"/>
        <v>-30</v>
      </c>
      <c r="Q203" s="650">
        <f>'CER Carandiru'!S22</f>
        <v>0</v>
      </c>
      <c r="R203" s="448">
        <f t="shared" si="280"/>
        <v>-30</v>
      </c>
      <c r="S203" s="366">
        <f t="shared" si="281"/>
        <v>0</v>
      </c>
      <c r="T203" s="461">
        <f t="shared" si="282"/>
        <v>-90</v>
      </c>
    </row>
    <row r="204" spans="1:20" x14ac:dyDescent="0.25">
      <c r="A204" s="154" t="s">
        <v>151</v>
      </c>
      <c r="B204" s="405">
        <v>30</v>
      </c>
      <c r="C204" s="179">
        <f>'CER Carandiru'!B23</f>
        <v>3</v>
      </c>
      <c r="D204" s="428">
        <f t="shared" si="272"/>
        <v>90</v>
      </c>
      <c r="E204" s="159">
        <f>'CER Carandiru'!G23</f>
        <v>3</v>
      </c>
      <c r="F204" s="449">
        <f t="shared" si="273"/>
        <v>0</v>
      </c>
      <c r="G204" s="159">
        <f>'CER Carandiru'!I23</f>
        <v>0</v>
      </c>
      <c r="H204" s="449">
        <f t="shared" si="274"/>
        <v>-90</v>
      </c>
      <c r="I204" s="159">
        <f>'CER Carandiru'!K23</f>
        <v>0</v>
      </c>
      <c r="J204" s="449">
        <f t="shared" si="275"/>
        <v>-90</v>
      </c>
      <c r="K204" s="382">
        <f t="shared" si="276"/>
        <v>3</v>
      </c>
      <c r="L204" s="462">
        <f t="shared" si="277"/>
        <v>-180</v>
      </c>
      <c r="M204" s="159">
        <f>'CER Carandiru'!O23</f>
        <v>0</v>
      </c>
      <c r="N204" s="449">
        <f t="shared" si="278"/>
        <v>-90</v>
      </c>
      <c r="O204" s="159">
        <f>'CER Carandiru'!Q23</f>
        <v>0</v>
      </c>
      <c r="P204" s="449">
        <f t="shared" si="279"/>
        <v>-90</v>
      </c>
      <c r="Q204" s="159">
        <f>'CER Carandiru'!S23</f>
        <v>0</v>
      </c>
      <c r="R204" s="449">
        <f t="shared" si="280"/>
        <v>-90</v>
      </c>
      <c r="S204" s="382">
        <f t="shared" si="281"/>
        <v>0</v>
      </c>
      <c r="T204" s="462">
        <f t="shared" si="282"/>
        <v>-270</v>
      </c>
    </row>
    <row r="205" spans="1:20" ht="15.75" thickBot="1" x14ac:dyDescent="0.3">
      <c r="A205" s="160" t="s">
        <v>152</v>
      </c>
      <c r="B205" s="406">
        <v>30</v>
      </c>
      <c r="C205" s="185">
        <f>'CER Carandiru'!B24</f>
        <v>3</v>
      </c>
      <c r="D205" s="430">
        <f t="shared" si="272"/>
        <v>90</v>
      </c>
      <c r="E205" s="651">
        <f>'CER Carandiru'!G24</f>
        <v>3</v>
      </c>
      <c r="F205" s="450">
        <f t="shared" si="273"/>
        <v>0</v>
      </c>
      <c r="G205" s="651">
        <f>'CER Carandiru'!I24</f>
        <v>0</v>
      </c>
      <c r="H205" s="450">
        <f t="shared" si="274"/>
        <v>-90</v>
      </c>
      <c r="I205" s="651">
        <f>'CER Carandiru'!K24</f>
        <v>0</v>
      </c>
      <c r="J205" s="450">
        <f t="shared" si="275"/>
        <v>-90</v>
      </c>
      <c r="K205" s="383">
        <f t="shared" si="276"/>
        <v>3</v>
      </c>
      <c r="L205" s="463">
        <f t="shared" si="277"/>
        <v>-180</v>
      </c>
      <c r="M205" s="651">
        <f>'CER Carandiru'!O24</f>
        <v>0</v>
      </c>
      <c r="N205" s="450">
        <f t="shared" si="278"/>
        <v>-90</v>
      </c>
      <c r="O205" s="651">
        <f>'CER Carandiru'!Q24</f>
        <v>0</v>
      </c>
      <c r="P205" s="450">
        <f t="shared" si="279"/>
        <v>-90</v>
      </c>
      <c r="Q205" s="651">
        <f>'CER Carandiru'!S24</f>
        <v>0</v>
      </c>
      <c r="R205" s="450">
        <f t="shared" si="280"/>
        <v>-90</v>
      </c>
      <c r="S205" s="383">
        <f t="shared" si="281"/>
        <v>0</v>
      </c>
      <c r="T205" s="463">
        <f t="shared" si="282"/>
        <v>-270</v>
      </c>
    </row>
    <row r="206" spans="1:20" ht="15.75" thickBot="1" x14ac:dyDescent="0.3">
      <c r="A206" s="164" t="s">
        <v>7</v>
      </c>
      <c r="B206" s="424">
        <f>SUM(B196:B205)</f>
        <v>280</v>
      </c>
      <c r="C206" s="165">
        <f>SUM(C196:C205)</f>
        <v>21</v>
      </c>
      <c r="D206" s="431">
        <f t="shared" ref="D206:T206" si="283">SUM(D196:D205)</f>
        <v>650</v>
      </c>
      <c r="E206" s="652">
        <f t="shared" si="283"/>
        <v>19.850000000000001</v>
      </c>
      <c r="F206" s="451">
        <f t="shared" si="283"/>
        <v>-38</v>
      </c>
      <c r="G206" s="652">
        <f t="shared" si="283"/>
        <v>0</v>
      </c>
      <c r="H206" s="451">
        <f t="shared" si="283"/>
        <v>-650</v>
      </c>
      <c r="I206" s="652">
        <f t="shared" si="283"/>
        <v>0</v>
      </c>
      <c r="J206" s="451">
        <f t="shared" si="283"/>
        <v>-650</v>
      </c>
      <c r="K206" s="106">
        <f t="shared" ref="K206:L206" si="284">SUM(K196:K205)</f>
        <v>19.850000000000001</v>
      </c>
      <c r="L206" s="853">
        <f t="shared" si="284"/>
        <v>-1338</v>
      </c>
      <c r="M206" s="652">
        <f t="shared" si="283"/>
        <v>0</v>
      </c>
      <c r="N206" s="451">
        <f t="shared" si="283"/>
        <v>-650</v>
      </c>
      <c r="O206" s="652">
        <f t="shared" si="283"/>
        <v>0</v>
      </c>
      <c r="P206" s="451">
        <f t="shared" si="283"/>
        <v>-650</v>
      </c>
      <c r="Q206" s="652">
        <f t="shared" si="283"/>
        <v>0</v>
      </c>
      <c r="R206" s="451">
        <f t="shared" si="283"/>
        <v>-650</v>
      </c>
      <c r="S206" s="106">
        <f t="shared" si="283"/>
        <v>0</v>
      </c>
      <c r="T206" s="464">
        <f t="shared" si="283"/>
        <v>-1950</v>
      </c>
    </row>
    <row r="208" spans="1:20" ht="15.75" x14ac:dyDescent="0.25">
      <c r="A208" s="1427" t="s">
        <v>304</v>
      </c>
      <c r="B208" s="1428"/>
      <c r="C208" s="1428"/>
      <c r="D208" s="1428"/>
      <c r="E208" s="1428"/>
      <c r="F208" s="1428"/>
      <c r="G208" s="1428"/>
      <c r="H208" s="1428"/>
      <c r="I208" s="1428"/>
      <c r="J208" s="1428"/>
      <c r="K208" s="1428"/>
      <c r="L208" s="1428"/>
      <c r="M208" s="1428"/>
      <c r="N208" s="1428"/>
      <c r="O208" s="1428"/>
      <c r="P208" s="1428"/>
      <c r="Q208" s="1428"/>
      <c r="R208" s="1428"/>
      <c r="S208" s="1428"/>
      <c r="T208" s="1428"/>
    </row>
    <row r="209" spans="1:20" ht="36.75" thickBot="1" x14ac:dyDescent="0.3">
      <c r="A209" s="144" t="s">
        <v>14</v>
      </c>
      <c r="B209" s="403" t="str">
        <f t="shared" ref="B209:T209" si="285">B5</f>
        <v>Carga Horária</v>
      </c>
      <c r="C209" s="145" t="str">
        <f t="shared" si="285"/>
        <v>Equipe Mínima TA</v>
      </c>
      <c r="D209" s="433" t="str">
        <f t="shared" si="285"/>
        <v>Total Horas</v>
      </c>
      <c r="E209" s="669" t="str">
        <f t="shared" si="285"/>
        <v>MAR</v>
      </c>
      <c r="F209" s="476" t="str">
        <f t="shared" si="285"/>
        <v>Saldo Mar</v>
      </c>
      <c r="G209" s="669" t="str">
        <f t="shared" si="285"/>
        <v>ABR</v>
      </c>
      <c r="H209" s="476" t="str">
        <f t="shared" si="285"/>
        <v>Saldo Abr</v>
      </c>
      <c r="I209" s="669" t="str">
        <f t="shared" si="285"/>
        <v>MAI</v>
      </c>
      <c r="J209" s="476" t="str">
        <f t="shared" si="285"/>
        <v>Saldo Mai</v>
      </c>
      <c r="K209" s="380" t="str">
        <f t="shared" ref="K209:L209" si="286">K5</f>
        <v>3º Trimestre</v>
      </c>
      <c r="L209" s="474" t="str">
        <f t="shared" si="286"/>
        <v>Saldo Trim</v>
      </c>
      <c r="M209" s="669" t="str">
        <f t="shared" si="285"/>
        <v>JUN</v>
      </c>
      <c r="N209" s="476" t="str">
        <f t="shared" si="285"/>
        <v>Saldo Jun</v>
      </c>
      <c r="O209" s="649" t="str">
        <f t="shared" si="285"/>
        <v>JUL</v>
      </c>
      <c r="P209" s="476" t="str">
        <f t="shared" si="285"/>
        <v>Saldo Jul</v>
      </c>
      <c r="Q209" s="649" t="str">
        <f t="shared" si="285"/>
        <v>AGO</v>
      </c>
      <c r="R209" s="476" t="str">
        <f t="shared" si="285"/>
        <v>Saldo Ago</v>
      </c>
      <c r="S209" s="380" t="str">
        <f t="shared" si="285"/>
        <v>4º Trimestre</v>
      </c>
      <c r="T209" s="474" t="str">
        <f t="shared" si="285"/>
        <v>Saldo Trim</v>
      </c>
    </row>
    <row r="210" spans="1:20" ht="24.75" thickTop="1" x14ac:dyDescent="0.25">
      <c r="A210" s="181" t="s">
        <v>137</v>
      </c>
      <c r="B210" s="404">
        <v>40</v>
      </c>
      <c r="C210" s="182">
        <f>'APD no CER III Carandiru'!B13</f>
        <v>6</v>
      </c>
      <c r="D210" s="427">
        <f t="shared" ref="D210:D214" si="287">C210*B210</f>
        <v>240</v>
      </c>
      <c r="E210" s="650">
        <f>'APD no CER III Carandiru'!G13</f>
        <v>6</v>
      </c>
      <c r="F210" s="448">
        <f t="shared" ref="F210:F214" si="288">(E210*$B210)-$D210</f>
        <v>0</v>
      </c>
      <c r="G210" s="650">
        <f>'APD no CER III Carandiru'!I13</f>
        <v>0</v>
      </c>
      <c r="H210" s="448">
        <f t="shared" ref="H210:H214" si="289">(G210*$B210)-$D210</f>
        <v>-240</v>
      </c>
      <c r="I210" s="650">
        <f>'APD no CER III Carandiru'!K13</f>
        <v>0</v>
      </c>
      <c r="J210" s="448">
        <f t="shared" ref="J210:J214" si="290">(I210*$B210)-$D210</f>
        <v>-240</v>
      </c>
      <c r="K210" s="366">
        <f t="shared" ref="K210:K214" si="291">SUM(E210,G210,I210)</f>
        <v>6</v>
      </c>
      <c r="L210" s="461">
        <f t="shared" ref="L210:L214" si="292">(K210*$B210)-$D210*3</f>
        <v>-480</v>
      </c>
      <c r="M210" s="650">
        <f>'APD no CER III Carandiru'!O13</f>
        <v>0</v>
      </c>
      <c r="N210" s="448">
        <f t="shared" ref="N210:N214" si="293">(M210*$B210)-$D210</f>
        <v>-240</v>
      </c>
      <c r="O210" s="650">
        <f>'APD no CER III Carandiru'!Q13</f>
        <v>0</v>
      </c>
      <c r="P210" s="448">
        <f t="shared" ref="P210:P214" si="294">(O210*$B210)-$D210</f>
        <v>-240</v>
      </c>
      <c r="Q210" s="650">
        <f>'APD no CER III Carandiru'!S13</f>
        <v>0</v>
      </c>
      <c r="R210" s="448">
        <f t="shared" ref="R210:R214" si="295">(Q210*$B210)-$D210</f>
        <v>-240</v>
      </c>
      <c r="S210" s="366">
        <f t="shared" ref="S210:S214" si="296">SUM(M210,O210,Q210)</f>
        <v>0</v>
      </c>
      <c r="T210" s="461">
        <f t="shared" ref="T210:T214" si="297">(S210*$B210)-$D210*3</f>
        <v>-720</v>
      </c>
    </row>
    <row r="211" spans="1:20" x14ac:dyDescent="0.25">
      <c r="A211" s="154" t="s">
        <v>138</v>
      </c>
      <c r="B211" s="405">
        <v>40</v>
      </c>
      <c r="C211" s="179">
        <f>'APD no CER III Carandiru'!B14</f>
        <v>1</v>
      </c>
      <c r="D211" s="428">
        <f t="shared" si="287"/>
        <v>40</v>
      </c>
      <c r="E211" s="159">
        <f>'APD no CER III Carandiru'!G14</f>
        <v>1</v>
      </c>
      <c r="F211" s="449">
        <f t="shared" si="288"/>
        <v>0</v>
      </c>
      <c r="G211" s="159">
        <f>'APD no CER III Carandiru'!I14</f>
        <v>0</v>
      </c>
      <c r="H211" s="449">
        <f t="shared" si="289"/>
        <v>-40</v>
      </c>
      <c r="I211" s="159">
        <f>'APD no CER III Carandiru'!K14</f>
        <v>0</v>
      </c>
      <c r="J211" s="449">
        <f t="shared" si="290"/>
        <v>-40</v>
      </c>
      <c r="K211" s="382">
        <f t="shared" si="291"/>
        <v>1</v>
      </c>
      <c r="L211" s="462">
        <f t="shared" si="292"/>
        <v>-80</v>
      </c>
      <c r="M211" s="159">
        <f>'APD no CER III Carandiru'!O14</f>
        <v>0</v>
      </c>
      <c r="N211" s="449">
        <f t="shared" si="293"/>
        <v>-40</v>
      </c>
      <c r="O211" s="159">
        <f>'APD no CER III Carandiru'!Q14</f>
        <v>0</v>
      </c>
      <c r="P211" s="449">
        <f t="shared" si="294"/>
        <v>-40</v>
      </c>
      <c r="Q211" s="159">
        <f>'APD no CER III Carandiru'!S14</f>
        <v>0</v>
      </c>
      <c r="R211" s="449">
        <f t="shared" si="295"/>
        <v>-40</v>
      </c>
      <c r="S211" s="382">
        <f t="shared" si="296"/>
        <v>0</v>
      </c>
      <c r="T211" s="462">
        <f t="shared" si="297"/>
        <v>-120</v>
      </c>
    </row>
    <row r="212" spans="1:20" x14ac:dyDescent="0.25">
      <c r="A212" s="154" t="s">
        <v>139</v>
      </c>
      <c r="B212" s="405">
        <v>40</v>
      </c>
      <c r="C212" s="179">
        <f>'APD no CER III Carandiru'!B15</f>
        <v>1</v>
      </c>
      <c r="D212" s="428">
        <f t="shared" si="287"/>
        <v>40</v>
      </c>
      <c r="E212" s="159">
        <f>'APD no CER III Carandiru'!G15</f>
        <v>1</v>
      </c>
      <c r="F212" s="449">
        <f t="shared" si="288"/>
        <v>0</v>
      </c>
      <c r="G212" s="159">
        <f>'APD no CER III Carandiru'!I15</f>
        <v>0</v>
      </c>
      <c r="H212" s="449">
        <f t="shared" si="289"/>
        <v>-40</v>
      </c>
      <c r="I212" s="159">
        <f>'APD no CER III Carandiru'!K15</f>
        <v>0</v>
      </c>
      <c r="J212" s="449">
        <f t="shared" si="290"/>
        <v>-40</v>
      </c>
      <c r="K212" s="382">
        <f t="shared" si="291"/>
        <v>1</v>
      </c>
      <c r="L212" s="462">
        <f t="shared" si="292"/>
        <v>-80</v>
      </c>
      <c r="M212" s="159">
        <f>'APD no CER III Carandiru'!O15</f>
        <v>0</v>
      </c>
      <c r="N212" s="449">
        <f t="shared" si="293"/>
        <v>-40</v>
      </c>
      <c r="O212" s="159">
        <f>'APD no CER III Carandiru'!Q15</f>
        <v>0</v>
      </c>
      <c r="P212" s="449">
        <f t="shared" si="294"/>
        <v>-40</v>
      </c>
      <c r="Q212" s="159">
        <f>'APD no CER III Carandiru'!S15</f>
        <v>0</v>
      </c>
      <c r="R212" s="449">
        <f t="shared" si="295"/>
        <v>-40</v>
      </c>
      <c r="S212" s="382">
        <f t="shared" si="296"/>
        <v>0</v>
      </c>
      <c r="T212" s="462">
        <f t="shared" si="297"/>
        <v>-120</v>
      </c>
    </row>
    <row r="213" spans="1:20" x14ac:dyDescent="0.25">
      <c r="A213" s="154" t="s">
        <v>140</v>
      </c>
      <c r="B213" s="405">
        <v>40</v>
      </c>
      <c r="C213" s="179">
        <f>'APD no CER III Carandiru'!B16</f>
        <v>1</v>
      </c>
      <c r="D213" s="428">
        <f t="shared" si="287"/>
        <v>40</v>
      </c>
      <c r="E213" s="159">
        <f>'APD no CER III Carandiru'!G16</f>
        <v>1</v>
      </c>
      <c r="F213" s="449">
        <f t="shared" si="288"/>
        <v>0</v>
      </c>
      <c r="G213" s="159">
        <f>'APD no CER III Carandiru'!I16</f>
        <v>0</v>
      </c>
      <c r="H213" s="449">
        <f t="shared" si="289"/>
        <v>-40</v>
      </c>
      <c r="I213" s="159">
        <f>'APD no CER III Carandiru'!K16</f>
        <v>0</v>
      </c>
      <c r="J213" s="449">
        <f t="shared" si="290"/>
        <v>-40</v>
      </c>
      <c r="K213" s="382">
        <f t="shared" si="291"/>
        <v>1</v>
      </c>
      <c r="L213" s="462">
        <f t="shared" si="292"/>
        <v>-80</v>
      </c>
      <c r="M213" s="159">
        <f>'APD no CER III Carandiru'!O16</f>
        <v>0</v>
      </c>
      <c r="N213" s="449">
        <f t="shared" si="293"/>
        <v>-40</v>
      </c>
      <c r="O213" s="159">
        <f>'APD no CER III Carandiru'!Q16</f>
        <v>0</v>
      </c>
      <c r="P213" s="449">
        <f t="shared" si="294"/>
        <v>-40</v>
      </c>
      <c r="Q213" s="159">
        <f>'APD no CER III Carandiru'!S16</f>
        <v>0</v>
      </c>
      <c r="R213" s="449">
        <f t="shared" si="295"/>
        <v>-40</v>
      </c>
      <c r="S213" s="382">
        <f t="shared" si="296"/>
        <v>0</v>
      </c>
      <c r="T213" s="462">
        <f t="shared" si="297"/>
        <v>-120</v>
      </c>
    </row>
    <row r="214" spans="1:20" ht="15.75" thickBot="1" x14ac:dyDescent="0.3">
      <c r="A214" s="160" t="s">
        <v>141</v>
      </c>
      <c r="B214" s="406">
        <v>30</v>
      </c>
      <c r="C214" s="185">
        <f>'APD no CER III Carandiru'!B17</f>
        <v>1</v>
      </c>
      <c r="D214" s="430">
        <f t="shared" si="287"/>
        <v>30</v>
      </c>
      <c r="E214" s="651">
        <f>'APD no CER III Carandiru'!G17</f>
        <v>1</v>
      </c>
      <c r="F214" s="450">
        <f t="shared" si="288"/>
        <v>0</v>
      </c>
      <c r="G214" s="651">
        <f>'APD no CER III Carandiru'!I17</f>
        <v>0</v>
      </c>
      <c r="H214" s="450">
        <f t="shared" si="289"/>
        <v>-30</v>
      </c>
      <c r="I214" s="651">
        <f>'APD no CER III Carandiru'!K17</f>
        <v>0</v>
      </c>
      <c r="J214" s="450">
        <f t="shared" si="290"/>
        <v>-30</v>
      </c>
      <c r="K214" s="383">
        <f t="shared" si="291"/>
        <v>1</v>
      </c>
      <c r="L214" s="463">
        <f t="shared" si="292"/>
        <v>-60</v>
      </c>
      <c r="M214" s="651">
        <f>'APD no CER III Carandiru'!O17</f>
        <v>0</v>
      </c>
      <c r="N214" s="450">
        <f t="shared" si="293"/>
        <v>-30</v>
      </c>
      <c r="O214" s="651">
        <f>'APD no CER III Carandiru'!Q17</f>
        <v>0</v>
      </c>
      <c r="P214" s="450">
        <f t="shared" si="294"/>
        <v>-30</v>
      </c>
      <c r="Q214" s="651">
        <f>'APD no CER III Carandiru'!S17</f>
        <v>0</v>
      </c>
      <c r="R214" s="450">
        <f t="shared" si="295"/>
        <v>-30</v>
      </c>
      <c r="S214" s="383">
        <f t="shared" si="296"/>
        <v>0</v>
      </c>
      <c r="T214" s="463">
        <f t="shared" si="297"/>
        <v>-90</v>
      </c>
    </row>
    <row r="215" spans="1:20" ht="15.75" thickBot="1" x14ac:dyDescent="0.3">
      <c r="A215" s="164" t="s">
        <v>7</v>
      </c>
      <c r="B215" s="424">
        <f>SUM(B210:B214)</f>
        <v>190</v>
      </c>
      <c r="C215" s="165">
        <f>SUM(C210:C214)</f>
        <v>10</v>
      </c>
      <c r="D215" s="431">
        <f t="shared" ref="D215:T215" si="298">SUM(D210:D214)</f>
        <v>390</v>
      </c>
      <c r="E215" s="652">
        <f t="shared" si="298"/>
        <v>10</v>
      </c>
      <c r="F215" s="451">
        <f t="shared" si="298"/>
        <v>0</v>
      </c>
      <c r="G215" s="652">
        <f t="shared" si="298"/>
        <v>0</v>
      </c>
      <c r="H215" s="451">
        <f t="shared" si="298"/>
        <v>-390</v>
      </c>
      <c r="I215" s="652">
        <f t="shared" si="298"/>
        <v>0</v>
      </c>
      <c r="J215" s="451">
        <f t="shared" si="298"/>
        <v>-390</v>
      </c>
      <c r="K215" s="106">
        <f t="shared" ref="K215:L215" si="299">SUM(K210:K214)</f>
        <v>10</v>
      </c>
      <c r="L215" s="853">
        <f t="shared" si="299"/>
        <v>-780</v>
      </c>
      <c r="M215" s="652">
        <f t="shared" si="298"/>
        <v>0</v>
      </c>
      <c r="N215" s="451">
        <f t="shared" si="298"/>
        <v>-390</v>
      </c>
      <c r="O215" s="652">
        <f t="shared" si="298"/>
        <v>0</v>
      </c>
      <c r="P215" s="451">
        <f t="shared" si="298"/>
        <v>-390</v>
      </c>
      <c r="Q215" s="652">
        <f t="shared" si="298"/>
        <v>0</v>
      </c>
      <c r="R215" s="451">
        <f t="shared" si="298"/>
        <v>-390</v>
      </c>
      <c r="S215" s="106">
        <f t="shared" si="298"/>
        <v>0</v>
      </c>
      <c r="T215" s="464">
        <f t="shared" si="298"/>
        <v>-1170</v>
      </c>
    </row>
    <row r="217" spans="1:20" ht="15.75" x14ac:dyDescent="0.25">
      <c r="A217" s="1427" t="s">
        <v>300</v>
      </c>
      <c r="B217" s="1428"/>
      <c r="C217" s="1428"/>
      <c r="D217" s="1428"/>
      <c r="E217" s="1428"/>
      <c r="F217" s="1428"/>
      <c r="G217" s="1428"/>
      <c r="H217" s="1428"/>
      <c r="I217" s="1428"/>
      <c r="J217" s="1428"/>
      <c r="K217" s="1428"/>
      <c r="L217" s="1428"/>
      <c r="M217" s="1428"/>
      <c r="N217" s="1428"/>
      <c r="O217" s="1428"/>
      <c r="P217" s="1428"/>
      <c r="Q217" s="1428"/>
      <c r="R217" s="1428"/>
      <c r="S217" s="1428"/>
      <c r="T217" s="1428"/>
    </row>
    <row r="218" spans="1:20" ht="36.75" thickBot="1" x14ac:dyDescent="0.3">
      <c r="A218" s="144" t="s">
        <v>14</v>
      </c>
      <c r="B218" s="403" t="str">
        <f t="shared" ref="B218:T218" si="300">B5</f>
        <v>Carga Horária</v>
      </c>
      <c r="C218" s="145" t="str">
        <f t="shared" si="300"/>
        <v>Equipe Mínima TA</v>
      </c>
      <c r="D218" s="433" t="str">
        <f t="shared" si="300"/>
        <v>Total Horas</v>
      </c>
      <c r="E218" s="669" t="str">
        <f t="shared" si="300"/>
        <v>MAR</v>
      </c>
      <c r="F218" s="476" t="str">
        <f t="shared" si="300"/>
        <v>Saldo Mar</v>
      </c>
      <c r="G218" s="669" t="str">
        <f t="shared" si="300"/>
        <v>ABR</v>
      </c>
      <c r="H218" s="476" t="str">
        <f t="shared" si="300"/>
        <v>Saldo Abr</v>
      </c>
      <c r="I218" s="669" t="str">
        <f t="shared" si="300"/>
        <v>MAI</v>
      </c>
      <c r="J218" s="476" t="str">
        <f t="shared" si="300"/>
        <v>Saldo Mai</v>
      </c>
      <c r="K218" s="380" t="str">
        <f t="shared" ref="K218:L218" si="301">K5</f>
        <v>3º Trimestre</v>
      </c>
      <c r="L218" s="474" t="str">
        <f t="shared" si="301"/>
        <v>Saldo Trim</v>
      </c>
      <c r="M218" s="669" t="str">
        <f t="shared" si="300"/>
        <v>JUN</v>
      </c>
      <c r="N218" s="476" t="str">
        <f t="shared" si="300"/>
        <v>Saldo Jun</v>
      </c>
      <c r="O218" s="649" t="str">
        <f t="shared" si="300"/>
        <v>JUL</v>
      </c>
      <c r="P218" s="476" t="str">
        <f t="shared" si="300"/>
        <v>Saldo Jul</v>
      </c>
      <c r="Q218" s="649" t="str">
        <f t="shared" si="300"/>
        <v>AGO</v>
      </c>
      <c r="R218" s="476" t="str">
        <f t="shared" si="300"/>
        <v>Saldo Ago</v>
      </c>
      <c r="S218" s="380" t="str">
        <f t="shared" si="300"/>
        <v>4º Trimestre</v>
      </c>
      <c r="T218" s="474" t="str">
        <f t="shared" si="300"/>
        <v>Saldo Trim</v>
      </c>
    </row>
    <row r="219" spans="1:20" ht="15.75" thickTop="1" x14ac:dyDescent="0.25">
      <c r="A219" s="154" t="s">
        <v>92</v>
      </c>
      <c r="B219" s="404">
        <v>20</v>
      </c>
      <c r="C219" s="182">
        <f>'URSI CARANDIRU'!B19</f>
        <v>3</v>
      </c>
      <c r="D219" s="427">
        <f t="shared" ref="D219:D225" si="302">C219*B219</f>
        <v>60</v>
      </c>
      <c r="E219" s="650">
        <f>'URSI CARANDIRU'!G19</f>
        <v>3</v>
      </c>
      <c r="F219" s="448">
        <f t="shared" ref="F219:F225" si="303">(E219*$B219)-$D219</f>
        <v>0</v>
      </c>
      <c r="G219" s="650">
        <f>'URSI CARANDIRU'!I19</f>
        <v>0</v>
      </c>
      <c r="H219" s="448">
        <f t="shared" ref="H219:H225" si="304">(G219*$B219)-$D219</f>
        <v>-60</v>
      </c>
      <c r="I219" s="650">
        <f>'URSI CARANDIRU'!K19</f>
        <v>0</v>
      </c>
      <c r="J219" s="448">
        <f t="shared" ref="J219:J225" si="305">(I219*$B219)-$D219</f>
        <v>-60</v>
      </c>
      <c r="K219" s="366">
        <f t="shared" ref="K219:K225" si="306">SUM(E219,G219,I219)</f>
        <v>3</v>
      </c>
      <c r="L219" s="461">
        <f t="shared" ref="L219:L225" si="307">(K219*$B219)-$D219*3</f>
        <v>-120</v>
      </c>
      <c r="M219" s="650">
        <f>'URSI CARANDIRU'!O19</f>
        <v>0</v>
      </c>
      <c r="N219" s="448">
        <f t="shared" ref="N219:N225" si="308">(M219*$B219)-$D219</f>
        <v>-60</v>
      </c>
      <c r="O219" s="650">
        <f>'URSI CARANDIRU'!Q19</f>
        <v>0</v>
      </c>
      <c r="P219" s="448">
        <f t="shared" ref="P219:P225" si="309">(O219*$B219)-$D219</f>
        <v>-60</v>
      </c>
      <c r="Q219" s="650">
        <f>'URSI CARANDIRU'!S19</f>
        <v>0</v>
      </c>
      <c r="R219" s="448">
        <f t="shared" ref="R219:R225" si="310">(Q219*$B219)-$D219</f>
        <v>-60</v>
      </c>
      <c r="S219" s="366">
        <f t="shared" ref="S219:S225" si="311">SUM(M219,O219,Q219)</f>
        <v>0</v>
      </c>
      <c r="T219" s="461">
        <f t="shared" ref="T219:T225" si="312">(S219*$B219)-$D219*3</f>
        <v>-180</v>
      </c>
    </row>
    <row r="220" spans="1:20" x14ac:dyDescent="0.25">
      <c r="A220" s="154" t="s">
        <v>93</v>
      </c>
      <c r="B220" s="405">
        <v>30</v>
      </c>
      <c r="C220" s="179">
        <f>'URSI CARANDIRU'!B20</f>
        <v>2</v>
      </c>
      <c r="D220" s="428">
        <f t="shared" si="302"/>
        <v>60</v>
      </c>
      <c r="E220" s="159">
        <f>'URSI CARANDIRU'!G20</f>
        <v>2</v>
      </c>
      <c r="F220" s="449">
        <f t="shared" si="303"/>
        <v>0</v>
      </c>
      <c r="G220" s="159">
        <f>'URSI CARANDIRU'!I20</f>
        <v>0</v>
      </c>
      <c r="H220" s="449">
        <f t="shared" si="304"/>
        <v>-60</v>
      </c>
      <c r="I220" s="159">
        <f>'URSI CARANDIRU'!K20</f>
        <v>0</v>
      </c>
      <c r="J220" s="449">
        <f t="shared" si="305"/>
        <v>-60</v>
      </c>
      <c r="K220" s="382">
        <f t="shared" si="306"/>
        <v>2</v>
      </c>
      <c r="L220" s="462">
        <f t="shared" si="307"/>
        <v>-120</v>
      </c>
      <c r="M220" s="159">
        <f>'URSI CARANDIRU'!O20</f>
        <v>0</v>
      </c>
      <c r="N220" s="449">
        <f t="shared" si="308"/>
        <v>-60</v>
      </c>
      <c r="O220" s="159">
        <f>'URSI CARANDIRU'!Q20</f>
        <v>0</v>
      </c>
      <c r="P220" s="449">
        <f t="shared" si="309"/>
        <v>-60</v>
      </c>
      <c r="Q220" s="159">
        <f>'URSI CARANDIRU'!S20</f>
        <v>0</v>
      </c>
      <c r="R220" s="449">
        <f t="shared" si="310"/>
        <v>-60</v>
      </c>
      <c r="S220" s="382">
        <f t="shared" si="311"/>
        <v>0</v>
      </c>
      <c r="T220" s="462">
        <f t="shared" si="312"/>
        <v>-180</v>
      </c>
    </row>
    <row r="221" spans="1:20" x14ac:dyDescent="0.25">
      <c r="A221" s="154" t="s">
        <v>94</v>
      </c>
      <c r="B221" s="405">
        <v>30</v>
      </c>
      <c r="C221" s="179">
        <f>'URSI CARANDIRU'!B21</f>
        <v>2</v>
      </c>
      <c r="D221" s="428">
        <f t="shared" si="302"/>
        <v>60</v>
      </c>
      <c r="E221" s="159">
        <f>'URSI CARANDIRU'!G21</f>
        <v>2</v>
      </c>
      <c r="F221" s="449">
        <f t="shared" si="303"/>
        <v>0</v>
      </c>
      <c r="G221" s="159">
        <f>'URSI CARANDIRU'!I21</f>
        <v>0</v>
      </c>
      <c r="H221" s="449">
        <f t="shared" si="304"/>
        <v>-60</v>
      </c>
      <c r="I221" s="159">
        <f>'URSI CARANDIRU'!K21</f>
        <v>0</v>
      </c>
      <c r="J221" s="449">
        <f t="shared" si="305"/>
        <v>-60</v>
      </c>
      <c r="K221" s="382">
        <f t="shared" si="306"/>
        <v>2</v>
      </c>
      <c r="L221" s="462">
        <f t="shared" si="307"/>
        <v>-120</v>
      </c>
      <c r="M221" s="159">
        <f>'URSI CARANDIRU'!O21</f>
        <v>0</v>
      </c>
      <c r="N221" s="449">
        <f t="shared" si="308"/>
        <v>-60</v>
      </c>
      <c r="O221" s="159">
        <f>'URSI CARANDIRU'!Q21</f>
        <v>0</v>
      </c>
      <c r="P221" s="449">
        <f t="shared" si="309"/>
        <v>-60</v>
      </c>
      <c r="Q221" s="159">
        <f>'URSI CARANDIRU'!S21</f>
        <v>0</v>
      </c>
      <c r="R221" s="449">
        <f t="shared" si="310"/>
        <v>-60</v>
      </c>
      <c r="S221" s="382">
        <f t="shared" si="311"/>
        <v>0</v>
      </c>
      <c r="T221" s="462">
        <f t="shared" si="312"/>
        <v>-180</v>
      </c>
    </row>
    <row r="222" spans="1:20" x14ac:dyDescent="0.25">
      <c r="A222" s="154" t="s">
        <v>95</v>
      </c>
      <c r="B222" s="405">
        <v>30</v>
      </c>
      <c r="C222" s="179">
        <f>'URSI CARANDIRU'!B22</f>
        <v>1</v>
      </c>
      <c r="D222" s="428">
        <f t="shared" si="302"/>
        <v>30</v>
      </c>
      <c r="E222" s="159">
        <f>'URSI CARANDIRU'!G22</f>
        <v>1</v>
      </c>
      <c r="F222" s="449">
        <f t="shared" si="303"/>
        <v>0</v>
      </c>
      <c r="G222" s="159">
        <f>'URSI CARANDIRU'!I22</f>
        <v>0</v>
      </c>
      <c r="H222" s="449">
        <f t="shared" si="304"/>
        <v>-30</v>
      </c>
      <c r="I222" s="159">
        <f>'URSI CARANDIRU'!K22</f>
        <v>0</v>
      </c>
      <c r="J222" s="449">
        <f t="shared" si="305"/>
        <v>-30</v>
      </c>
      <c r="K222" s="382">
        <f t="shared" si="306"/>
        <v>1</v>
      </c>
      <c r="L222" s="462">
        <f t="shared" si="307"/>
        <v>-60</v>
      </c>
      <c r="M222" s="159">
        <f>'URSI CARANDIRU'!O22</f>
        <v>0</v>
      </c>
      <c r="N222" s="449">
        <f t="shared" si="308"/>
        <v>-30</v>
      </c>
      <c r="O222" s="159">
        <f>'URSI CARANDIRU'!Q22</f>
        <v>0</v>
      </c>
      <c r="P222" s="449">
        <f t="shared" si="309"/>
        <v>-30</v>
      </c>
      <c r="Q222" s="159">
        <f>'URSI CARANDIRU'!S22</f>
        <v>0</v>
      </c>
      <c r="R222" s="449">
        <f t="shared" si="310"/>
        <v>-30</v>
      </c>
      <c r="S222" s="382">
        <f t="shared" si="311"/>
        <v>0</v>
      </c>
      <c r="T222" s="462">
        <f t="shared" si="312"/>
        <v>-90</v>
      </c>
    </row>
    <row r="223" spans="1:20" x14ac:dyDescent="0.25">
      <c r="A223" s="154" t="s">
        <v>96</v>
      </c>
      <c r="B223" s="405">
        <v>30</v>
      </c>
      <c r="C223" s="179">
        <f>'URSI CARANDIRU'!B23</f>
        <v>1</v>
      </c>
      <c r="D223" s="428">
        <f t="shared" si="302"/>
        <v>30</v>
      </c>
      <c r="E223" s="159">
        <f>'URSI CARANDIRU'!G23</f>
        <v>1</v>
      </c>
      <c r="F223" s="449">
        <f t="shared" si="303"/>
        <v>0</v>
      </c>
      <c r="G223" s="159">
        <f>'URSI CARANDIRU'!I23</f>
        <v>0</v>
      </c>
      <c r="H223" s="449">
        <f t="shared" si="304"/>
        <v>-30</v>
      </c>
      <c r="I223" s="159">
        <f>'URSI CARANDIRU'!K23</f>
        <v>0</v>
      </c>
      <c r="J223" s="449">
        <f t="shared" si="305"/>
        <v>-30</v>
      </c>
      <c r="K223" s="382">
        <f t="shared" si="306"/>
        <v>1</v>
      </c>
      <c r="L223" s="462">
        <f t="shared" si="307"/>
        <v>-60</v>
      </c>
      <c r="M223" s="159">
        <f>'URSI CARANDIRU'!O23</f>
        <v>0</v>
      </c>
      <c r="N223" s="449">
        <f t="shared" si="308"/>
        <v>-30</v>
      </c>
      <c r="O223" s="159">
        <f>'URSI CARANDIRU'!Q23</f>
        <v>0</v>
      </c>
      <c r="P223" s="449">
        <f t="shared" si="309"/>
        <v>-30</v>
      </c>
      <c r="Q223" s="159">
        <f>'URSI CARANDIRU'!S23</f>
        <v>0</v>
      </c>
      <c r="R223" s="449">
        <f t="shared" si="310"/>
        <v>-30</v>
      </c>
      <c r="S223" s="382">
        <f t="shared" si="311"/>
        <v>0</v>
      </c>
      <c r="T223" s="462">
        <f t="shared" si="312"/>
        <v>-90</v>
      </c>
    </row>
    <row r="224" spans="1:20" x14ac:dyDescent="0.25">
      <c r="A224" s="154" t="s">
        <v>97</v>
      </c>
      <c r="B224" s="405">
        <v>30</v>
      </c>
      <c r="C224" s="179">
        <f>'URSI CARANDIRU'!B24</f>
        <v>1</v>
      </c>
      <c r="D224" s="428">
        <f t="shared" si="302"/>
        <v>30</v>
      </c>
      <c r="E224" s="159">
        <f>'URSI CARANDIRU'!G24</f>
        <v>1</v>
      </c>
      <c r="F224" s="449">
        <f t="shared" si="303"/>
        <v>0</v>
      </c>
      <c r="G224" s="159">
        <f>'URSI CARANDIRU'!I24</f>
        <v>0</v>
      </c>
      <c r="H224" s="449">
        <f t="shared" si="304"/>
        <v>-30</v>
      </c>
      <c r="I224" s="159">
        <f>'URSI CARANDIRU'!K24</f>
        <v>0</v>
      </c>
      <c r="J224" s="449">
        <f t="shared" si="305"/>
        <v>-30</v>
      </c>
      <c r="K224" s="382">
        <f t="shared" si="306"/>
        <v>1</v>
      </c>
      <c r="L224" s="462">
        <f t="shared" si="307"/>
        <v>-60</v>
      </c>
      <c r="M224" s="159">
        <f>'URSI CARANDIRU'!O24</f>
        <v>0</v>
      </c>
      <c r="N224" s="449">
        <f t="shared" si="308"/>
        <v>-30</v>
      </c>
      <c r="O224" s="159">
        <f>'URSI CARANDIRU'!Q24</f>
        <v>0</v>
      </c>
      <c r="P224" s="449">
        <f t="shared" si="309"/>
        <v>-30</v>
      </c>
      <c r="Q224" s="159">
        <f>'URSI CARANDIRU'!S24</f>
        <v>0</v>
      </c>
      <c r="R224" s="449">
        <f t="shared" si="310"/>
        <v>-30</v>
      </c>
      <c r="S224" s="382">
        <f t="shared" si="311"/>
        <v>0</v>
      </c>
      <c r="T224" s="462">
        <f t="shared" si="312"/>
        <v>-90</v>
      </c>
    </row>
    <row r="225" spans="1:20" ht="15.75" thickBot="1" x14ac:dyDescent="0.3">
      <c r="A225" s="160" t="s">
        <v>98</v>
      </c>
      <c r="B225" s="406">
        <v>30</v>
      </c>
      <c r="C225" s="185">
        <f>'URSI CARANDIRU'!B25</f>
        <v>1</v>
      </c>
      <c r="D225" s="430">
        <f t="shared" si="302"/>
        <v>30</v>
      </c>
      <c r="E225" s="651">
        <f>'URSI CARANDIRU'!G25</f>
        <v>1</v>
      </c>
      <c r="F225" s="450">
        <f t="shared" si="303"/>
        <v>0</v>
      </c>
      <c r="G225" s="651">
        <f>'URSI CARANDIRU'!I25</f>
        <v>0</v>
      </c>
      <c r="H225" s="450">
        <f t="shared" si="304"/>
        <v>-30</v>
      </c>
      <c r="I225" s="651">
        <f>'URSI CARANDIRU'!K25</f>
        <v>0</v>
      </c>
      <c r="J225" s="450">
        <f t="shared" si="305"/>
        <v>-30</v>
      </c>
      <c r="K225" s="383">
        <f t="shared" si="306"/>
        <v>1</v>
      </c>
      <c r="L225" s="463">
        <f t="shared" si="307"/>
        <v>-60</v>
      </c>
      <c r="M225" s="651">
        <f>'URSI CARANDIRU'!O25</f>
        <v>0</v>
      </c>
      <c r="N225" s="450">
        <f t="shared" si="308"/>
        <v>-30</v>
      </c>
      <c r="O225" s="651">
        <f>'URSI CARANDIRU'!Q25</f>
        <v>0</v>
      </c>
      <c r="P225" s="450">
        <f t="shared" si="309"/>
        <v>-30</v>
      </c>
      <c r="Q225" s="651">
        <f>'URSI CARANDIRU'!S25</f>
        <v>0</v>
      </c>
      <c r="R225" s="450">
        <f t="shared" si="310"/>
        <v>-30</v>
      </c>
      <c r="S225" s="383">
        <f t="shared" si="311"/>
        <v>0</v>
      </c>
      <c r="T225" s="463">
        <f t="shared" si="312"/>
        <v>-90</v>
      </c>
    </row>
    <row r="226" spans="1:20" ht="15.75" thickBot="1" x14ac:dyDescent="0.3">
      <c r="A226" s="164" t="s">
        <v>7</v>
      </c>
      <c r="B226" s="424">
        <f>SUM(B219:B225)</f>
        <v>200</v>
      </c>
      <c r="C226" s="165">
        <f>SUM(C219:C225)</f>
        <v>11</v>
      </c>
      <c r="D226" s="431">
        <f t="shared" ref="D226:T226" si="313">SUM(D219:D225)</f>
        <v>300</v>
      </c>
      <c r="E226" s="652">
        <f t="shared" si="313"/>
        <v>11</v>
      </c>
      <c r="F226" s="451">
        <f t="shared" si="313"/>
        <v>0</v>
      </c>
      <c r="G226" s="652">
        <f t="shared" si="313"/>
        <v>0</v>
      </c>
      <c r="H226" s="451">
        <f t="shared" si="313"/>
        <v>-300</v>
      </c>
      <c r="I226" s="652">
        <f t="shared" si="313"/>
        <v>0</v>
      </c>
      <c r="J226" s="451">
        <f t="shared" si="313"/>
        <v>-300</v>
      </c>
      <c r="K226" s="106">
        <f t="shared" ref="K226:L226" si="314">SUM(K219:K225)</f>
        <v>11</v>
      </c>
      <c r="L226" s="853">
        <f t="shared" si="314"/>
        <v>-600</v>
      </c>
      <c r="M226" s="652">
        <f t="shared" si="313"/>
        <v>0</v>
      </c>
      <c r="N226" s="451">
        <f t="shared" si="313"/>
        <v>-300</v>
      </c>
      <c r="O226" s="652">
        <f t="shared" si="313"/>
        <v>0</v>
      </c>
      <c r="P226" s="451">
        <f t="shared" si="313"/>
        <v>-300</v>
      </c>
      <c r="Q226" s="652">
        <f t="shared" si="313"/>
        <v>0</v>
      </c>
      <c r="R226" s="451">
        <f t="shared" si="313"/>
        <v>-300</v>
      </c>
      <c r="S226" s="106">
        <f t="shared" si="313"/>
        <v>0</v>
      </c>
      <c r="T226" s="464">
        <f t="shared" si="313"/>
        <v>-900</v>
      </c>
    </row>
    <row r="228" spans="1:20" ht="15.75" x14ac:dyDescent="0.25">
      <c r="A228" s="1427" t="s">
        <v>306</v>
      </c>
      <c r="B228" s="1428"/>
      <c r="C228" s="1428"/>
      <c r="D228" s="1428"/>
      <c r="E228" s="1428"/>
      <c r="F228" s="1428"/>
      <c r="G228" s="1428"/>
      <c r="H228" s="1428"/>
      <c r="I228" s="1428"/>
      <c r="J228" s="1428"/>
      <c r="K228" s="1428"/>
      <c r="L228" s="1428"/>
      <c r="M228" s="1428"/>
      <c r="N228" s="1428"/>
      <c r="O228" s="1428"/>
      <c r="P228" s="1428"/>
      <c r="Q228" s="1428"/>
      <c r="R228" s="1428"/>
      <c r="S228" s="1428"/>
      <c r="T228" s="1428"/>
    </row>
    <row r="229" spans="1:20" ht="36.75" thickBot="1" x14ac:dyDescent="0.3">
      <c r="A229" s="144" t="s">
        <v>14</v>
      </c>
      <c r="B229" s="403" t="str">
        <f t="shared" ref="B229:T229" si="315">B5</f>
        <v>Carga Horária</v>
      </c>
      <c r="C229" s="145" t="str">
        <f t="shared" si="315"/>
        <v>Equipe Mínima TA</v>
      </c>
      <c r="D229" s="433" t="str">
        <f t="shared" si="315"/>
        <v>Total Horas</v>
      </c>
      <c r="E229" s="669" t="str">
        <f t="shared" si="315"/>
        <v>MAR</v>
      </c>
      <c r="F229" s="476" t="str">
        <f t="shared" si="315"/>
        <v>Saldo Mar</v>
      </c>
      <c r="G229" s="669" t="str">
        <f t="shared" si="315"/>
        <v>ABR</v>
      </c>
      <c r="H229" s="476" t="str">
        <f t="shared" si="315"/>
        <v>Saldo Abr</v>
      </c>
      <c r="I229" s="669" t="str">
        <f t="shared" si="315"/>
        <v>MAI</v>
      </c>
      <c r="J229" s="476" t="str">
        <f t="shared" si="315"/>
        <v>Saldo Mai</v>
      </c>
      <c r="K229" s="380" t="str">
        <f t="shared" ref="K229:L229" si="316">K5</f>
        <v>3º Trimestre</v>
      </c>
      <c r="L229" s="474" t="str">
        <f t="shared" si="316"/>
        <v>Saldo Trim</v>
      </c>
      <c r="M229" s="669" t="str">
        <f t="shared" si="315"/>
        <v>JUN</v>
      </c>
      <c r="N229" s="476" t="str">
        <f t="shared" si="315"/>
        <v>Saldo Jun</v>
      </c>
      <c r="O229" s="649" t="str">
        <f t="shared" si="315"/>
        <v>JUL</v>
      </c>
      <c r="P229" s="476" t="str">
        <f t="shared" si="315"/>
        <v>Saldo Jul</v>
      </c>
      <c r="Q229" s="649" t="str">
        <f t="shared" si="315"/>
        <v>AGO</v>
      </c>
      <c r="R229" s="476" t="str">
        <f t="shared" si="315"/>
        <v>Saldo Ago</v>
      </c>
      <c r="S229" s="380" t="str">
        <f t="shared" si="315"/>
        <v>4º Trimestre</v>
      </c>
      <c r="T229" s="474" t="str">
        <f t="shared" si="315"/>
        <v>Saldo Trim</v>
      </c>
    </row>
    <row r="230" spans="1:20" ht="15.75" thickTop="1" x14ac:dyDescent="0.25">
      <c r="A230" s="154" t="s">
        <v>33</v>
      </c>
      <c r="B230" s="404">
        <v>20</v>
      </c>
      <c r="C230" s="182">
        <f>'UBS Vila Maria P Gnecco'!B17</f>
        <v>6</v>
      </c>
      <c r="D230" s="427">
        <f t="shared" ref="D230:D237" si="317">C230*B230</f>
        <v>120</v>
      </c>
      <c r="E230" s="650">
        <f>'UBS Vila Maria P Gnecco'!G17</f>
        <v>5</v>
      </c>
      <c r="F230" s="448">
        <f t="shared" ref="F230:F237" si="318">(E230*$B230)-$D230</f>
        <v>-20</v>
      </c>
      <c r="G230" s="650">
        <f>'UBS Vila Maria P Gnecco'!I17</f>
        <v>0</v>
      </c>
      <c r="H230" s="448">
        <f t="shared" ref="H230:H237" si="319">(G230*$B230)-$D230</f>
        <v>-120</v>
      </c>
      <c r="I230" s="650">
        <f>'UBS Vila Maria P Gnecco'!K17</f>
        <v>0</v>
      </c>
      <c r="J230" s="448">
        <f t="shared" ref="J230:J237" si="320">(I230*$B230)-$D230</f>
        <v>-120</v>
      </c>
      <c r="K230" s="366">
        <f t="shared" ref="K230:K237" si="321">SUM(E230,G230,I230)</f>
        <v>5</v>
      </c>
      <c r="L230" s="461">
        <f t="shared" ref="L230:L237" si="322">(K230*$B230)-$D230*3</f>
        <v>-260</v>
      </c>
      <c r="M230" s="650">
        <f>'UBS Vila Maria P Gnecco'!O17</f>
        <v>0</v>
      </c>
      <c r="N230" s="448">
        <f t="shared" ref="N230:N237" si="323">(M230*$B230)-$D230</f>
        <v>-120</v>
      </c>
      <c r="O230" s="650">
        <f>'UBS Vila Maria P Gnecco'!Q17</f>
        <v>0</v>
      </c>
      <c r="P230" s="448">
        <f t="shared" ref="P230:P237" si="324">(O230*$B230)-$D230</f>
        <v>-120</v>
      </c>
      <c r="Q230" s="650">
        <f>'UBS Vila Maria P Gnecco'!S17</f>
        <v>0</v>
      </c>
      <c r="R230" s="448">
        <f t="shared" ref="R230:R237" si="325">(Q230*$B230)-$D230</f>
        <v>-120</v>
      </c>
      <c r="S230" s="366">
        <f t="shared" ref="S230:S237" si="326">SUM(M230,O230,Q230)</f>
        <v>0</v>
      </c>
      <c r="T230" s="461">
        <f t="shared" ref="T230:T237" si="327">(S230*$B230)-$D230*3</f>
        <v>-360</v>
      </c>
    </row>
    <row r="231" spans="1:20" x14ac:dyDescent="0.25">
      <c r="A231" s="154" t="s">
        <v>20</v>
      </c>
      <c r="B231" s="405">
        <v>20</v>
      </c>
      <c r="C231" s="179">
        <f>'UBS Vila Maria P Gnecco'!B18</f>
        <v>3</v>
      </c>
      <c r="D231" s="428">
        <f t="shared" si="317"/>
        <v>60</v>
      </c>
      <c r="E231" s="159">
        <f>'UBS Vila Maria P Gnecco'!G18</f>
        <v>3</v>
      </c>
      <c r="F231" s="449">
        <f t="shared" si="318"/>
        <v>0</v>
      </c>
      <c r="G231" s="159">
        <f>'UBS Vila Maria P Gnecco'!I18</f>
        <v>0</v>
      </c>
      <c r="H231" s="449">
        <f t="shared" si="319"/>
        <v>-60</v>
      </c>
      <c r="I231" s="159">
        <f>'UBS Vila Maria P Gnecco'!K18</f>
        <v>0</v>
      </c>
      <c r="J231" s="449">
        <f t="shared" si="320"/>
        <v>-60</v>
      </c>
      <c r="K231" s="382">
        <f t="shared" si="321"/>
        <v>3</v>
      </c>
      <c r="L231" s="462">
        <f t="shared" si="322"/>
        <v>-120</v>
      </c>
      <c r="M231" s="159">
        <f>'UBS Vila Maria P Gnecco'!O18</f>
        <v>0</v>
      </c>
      <c r="N231" s="449">
        <f t="shared" si="323"/>
        <v>-60</v>
      </c>
      <c r="O231" s="159">
        <f>'UBS Vila Maria P Gnecco'!Q18</f>
        <v>0</v>
      </c>
      <c r="P231" s="449">
        <f t="shared" si="324"/>
        <v>-60</v>
      </c>
      <c r="Q231" s="159">
        <f>'UBS Vila Maria P Gnecco'!S18</f>
        <v>0</v>
      </c>
      <c r="R231" s="449">
        <f t="shared" si="325"/>
        <v>-60</v>
      </c>
      <c r="S231" s="382">
        <f t="shared" si="326"/>
        <v>0</v>
      </c>
      <c r="T231" s="462">
        <f t="shared" si="327"/>
        <v>-180</v>
      </c>
    </row>
    <row r="232" spans="1:20" x14ac:dyDescent="0.25">
      <c r="A232" s="154" t="s">
        <v>43</v>
      </c>
      <c r="B232" s="405">
        <v>20</v>
      </c>
      <c r="C232" s="179">
        <f>'UBS Vila Maria P Gnecco'!B19</f>
        <v>3</v>
      </c>
      <c r="D232" s="428">
        <f t="shared" si="317"/>
        <v>60</v>
      </c>
      <c r="E232" s="159">
        <f>'UBS Vila Maria P Gnecco'!G19</f>
        <v>3</v>
      </c>
      <c r="F232" s="449">
        <f t="shared" si="318"/>
        <v>0</v>
      </c>
      <c r="G232" s="159">
        <f>'UBS Vila Maria P Gnecco'!I19</f>
        <v>0</v>
      </c>
      <c r="H232" s="449">
        <f t="shared" si="319"/>
        <v>-60</v>
      </c>
      <c r="I232" s="159">
        <f>'UBS Vila Maria P Gnecco'!K19</f>
        <v>0</v>
      </c>
      <c r="J232" s="449">
        <f t="shared" si="320"/>
        <v>-60</v>
      </c>
      <c r="K232" s="382">
        <f t="shared" si="321"/>
        <v>3</v>
      </c>
      <c r="L232" s="462">
        <f t="shared" si="322"/>
        <v>-120</v>
      </c>
      <c r="M232" s="159">
        <f>'UBS Vila Maria P Gnecco'!O19</f>
        <v>0</v>
      </c>
      <c r="N232" s="449">
        <f t="shared" si="323"/>
        <v>-60</v>
      </c>
      <c r="O232" s="159">
        <f>'UBS Vila Maria P Gnecco'!Q19</f>
        <v>0</v>
      </c>
      <c r="P232" s="449">
        <f t="shared" si="324"/>
        <v>-60</v>
      </c>
      <c r="Q232" s="159">
        <f>'UBS Vila Maria P Gnecco'!S19</f>
        <v>0</v>
      </c>
      <c r="R232" s="449">
        <f t="shared" si="325"/>
        <v>-60</v>
      </c>
      <c r="S232" s="382">
        <f t="shared" si="326"/>
        <v>0</v>
      </c>
      <c r="T232" s="462">
        <f t="shared" si="327"/>
        <v>-180</v>
      </c>
    </row>
    <row r="233" spans="1:20" x14ac:dyDescent="0.25">
      <c r="A233" s="154" t="s">
        <v>23</v>
      </c>
      <c r="B233" s="405">
        <v>20</v>
      </c>
      <c r="C233" s="179">
        <f>'UBS Vila Maria P Gnecco'!B20</f>
        <v>3</v>
      </c>
      <c r="D233" s="428">
        <f t="shared" si="317"/>
        <v>60</v>
      </c>
      <c r="E233" s="159">
        <f>'UBS Vila Maria P Gnecco'!G20</f>
        <v>3</v>
      </c>
      <c r="F233" s="449">
        <f t="shared" si="318"/>
        <v>0</v>
      </c>
      <c r="G233" s="159">
        <f>'UBS Vila Maria P Gnecco'!I20</f>
        <v>0</v>
      </c>
      <c r="H233" s="449">
        <f t="shared" si="319"/>
        <v>-60</v>
      </c>
      <c r="I233" s="159">
        <f>'UBS Vila Maria P Gnecco'!K20</f>
        <v>0</v>
      </c>
      <c r="J233" s="449">
        <f t="shared" si="320"/>
        <v>-60</v>
      </c>
      <c r="K233" s="382">
        <f t="shared" si="321"/>
        <v>3</v>
      </c>
      <c r="L233" s="462">
        <f t="shared" si="322"/>
        <v>-120</v>
      </c>
      <c r="M233" s="159">
        <f>'UBS Vila Maria P Gnecco'!O20</f>
        <v>0</v>
      </c>
      <c r="N233" s="449">
        <f t="shared" si="323"/>
        <v>-60</v>
      </c>
      <c r="O233" s="159">
        <f>'UBS Vila Maria P Gnecco'!Q20</f>
        <v>0</v>
      </c>
      <c r="P233" s="449">
        <f t="shared" si="324"/>
        <v>-60</v>
      </c>
      <c r="Q233" s="159">
        <f>'UBS Vila Maria P Gnecco'!S20</f>
        <v>0</v>
      </c>
      <c r="R233" s="449">
        <f t="shared" si="325"/>
        <v>-60</v>
      </c>
      <c r="S233" s="382">
        <f t="shared" si="326"/>
        <v>0</v>
      </c>
      <c r="T233" s="462">
        <f t="shared" si="327"/>
        <v>-180</v>
      </c>
    </row>
    <row r="234" spans="1:20" x14ac:dyDescent="0.25">
      <c r="A234" s="154" t="s">
        <v>24</v>
      </c>
      <c r="B234" s="405">
        <v>30</v>
      </c>
      <c r="C234" s="238">
        <f>'UBS Vila Maria P Gnecco'!B21</f>
        <v>1</v>
      </c>
      <c r="D234" s="435">
        <f t="shared" si="317"/>
        <v>30</v>
      </c>
      <c r="E234" s="159">
        <f>'UBS Vila Maria P Gnecco'!G21</f>
        <v>2</v>
      </c>
      <c r="F234" s="449">
        <f t="shared" si="318"/>
        <v>30</v>
      </c>
      <c r="G234" s="159">
        <f>'UBS Vila Maria P Gnecco'!I21</f>
        <v>0</v>
      </c>
      <c r="H234" s="449">
        <f t="shared" si="319"/>
        <v>-30</v>
      </c>
      <c r="I234" s="159">
        <f>'UBS Vila Maria P Gnecco'!K21</f>
        <v>0</v>
      </c>
      <c r="J234" s="449">
        <f t="shared" si="320"/>
        <v>-30</v>
      </c>
      <c r="K234" s="382">
        <f t="shared" si="321"/>
        <v>2</v>
      </c>
      <c r="L234" s="462">
        <f t="shared" si="322"/>
        <v>-30</v>
      </c>
      <c r="M234" s="159">
        <f>'UBS Vila Maria P Gnecco'!O21</f>
        <v>0</v>
      </c>
      <c r="N234" s="449">
        <f t="shared" si="323"/>
        <v>-30</v>
      </c>
      <c r="O234" s="159">
        <f>'UBS Vila Maria P Gnecco'!Q21</f>
        <v>0</v>
      </c>
      <c r="P234" s="449">
        <f t="shared" si="324"/>
        <v>-30</v>
      </c>
      <c r="Q234" s="159">
        <f>'UBS Vila Maria P Gnecco'!S21</f>
        <v>0</v>
      </c>
      <c r="R234" s="449">
        <f t="shared" si="325"/>
        <v>-30</v>
      </c>
      <c r="S234" s="382">
        <f t="shared" si="326"/>
        <v>0</v>
      </c>
      <c r="T234" s="462">
        <f t="shared" si="327"/>
        <v>-90</v>
      </c>
    </row>
    <row r="235" spans="1:20" x14ac:dyDescent="0.25">
      <c r="A235" s="154" t="s">
        <v>25</v>
      </c>
      <c r="B235" s="405">
        <v>30</v>
      </c>
      <c r="C235" s="179">
        <f>'UBS Vila Maria P Gnecco'!B22</f>
        <v>4</v>
      </c>
      <c r="D235" s="428">
        <f t="shared" si="317"/>
        <v>120</v>
      </c>
      <c r="E235" s="159">
        <f>'UBS Vila Maria P Gnecco'!G22</f>
        <v>4</v>
      </c>
      <c r="F235" s="449">
        <f t="shared" si="318"/>
        <v>0</v>
      </c>
      <c r="G235" s="159">
        <f>'UBS Vila Maria P Gnecco'!I22</f>
        <v>0</v>
      </c>
      <c r="H235" s="449">
        <f t="shared" si="319"/>
        <v>-120</v>
      </c>
      <c r="I235" s="159">
        <f>'UBS Vila Maria P Gnecco'!K22</f>
        <v>0</v>
      </c>
      <c r="J235" s="449">
        <f t="shared" si="320"/>
        <v>-120</v>
      </c>
      <c r="K235" s="382">
        <f t="shared" si="321"/>
        <v>4</v>
      </c>
      <c r="L235" s="462">
        <f t="shared" si="322"/>
        <v>-240</v>
      </c>
      <c r="M235" s="159">
        <f>'UBS Vila Maria P Gnecco'!O22</f>
        <v>0</v>
      </c>
      <c r="N235" s="449">
        <f t="shared" si="323"/>
        <v>-120</v>
      </c>
      <c r="O235" s="159">
        <f>'UBS Vila Maria P Gnecco'!Q22</f>
        <v>0</v>
      </c>
      <c r="P235" s="449">
        <f t="shared" si="324"/>
        <v>-120</v>
      </c>
      <c r="Q235" s="159">
        <f>'UBS Vila Maria P Gnecco'!S22</f>
        <v>0</v>
      </c>
      <c r="R235" s="449">
        <f t="shared" si="325"/>
        <v>-120</v>
      </c>
      <c r="S235" s="382">
        <f t="shared" si="326"/>
        <v>0</v>
      </c>
      <c r="T235" s="462">
        <f t="shared" si="327"/>
        <v>-360</v>
      </c>
    </row>
    <row r="236" spans="1:20" x14ac:dyDescent="0.25">
      <c r="A236" s="154" t="s">
        <v>26</v>
      </c>
      <c r="B236" s="405">
        <v>40</v>
      </c>
      <c r="C236" s="179">
        <f>'UBS Vila Maria P Gnecco'!B23</f>
        <v>1</v>
      </c>
      <c r="D236" s="428">
        <f t="shared" si="317"/>
        <v>40</v>
      </c>
      <c r="E236" s="159">
        <f>'UBS Vila Maria P Gnecco'!G23</f>
        <v>1</v>
      </c>
      <c r="F236" s="449">
        <f t="shared" si="318"/>
        <v>0</v>
      </c>
      <c r="G236" s="159">
        <f>'UBS Vila Maria P Gnecco'!I23</f>
        <v>0</v>
      </c>
      <c r="H236" s="449">
        <f t="shared" si="319"/>
        <v>-40</v>
      </c>
      <c r="I236" s="159">
        <f>'UBS Vila Maria P Gnecco'!K23</f>
        <v>0</v>
      </c>
      <c r="J236" s="449">
        <f t="shared" si="320"/>
        <v>-40</v>
      </c>
      <c r="K236" s="382">
        <f t="shared" si="321"/>
        <v>1</v>
      </c>
      <c r="L236" s="462">
        <f t="shared" si="322"/>
        <v>-80</v>
      </c>
      <c r="M236" s="159">
        <f>'UBS Vila Maria P Gnecco'!O23</f>
        <v>0</v>
      </c>
      <c r="N236" s="449">
        <f t="shared" si="323"/>
        <v>-40</v>
      </c>
      <c r="O236" s="159">
        <f>'UBS Vila Maria P Gnecco'!Q23</f>
        <v>0</v>
      </c>
      <c r="P236" s="449">
        <f t="shared" si="324"/>
        <v>-40</v>
      </c>
      <c r="Q236" s="159">
        <f>'UBS Vila Maria P Gnecco'!S23</f>
        <v>0</v>
      </c>
      <c r="R236" s="449">
        <f t="shared" si="325"/>
        <v>-40</v>
      </c>
      <c r="S236" s="382">
        <f t="shared" si="326"/>
        <v>0</v>
      </c>
      <c r="T236" s="462">
        <f t="shared" si="327"/>
        <v>-120</v>
      </c>
    </row>
    <row r="237" spans="1:20" ht="15.75" thickBot="1" x14ac:dyDescent="0.3">
      <c r="A237" s="292" t="s">
        <v>34</v>
      </c>
      <c r="B237" s="493">
        <v>30</v>
      </c>
      <c r="C237" s="379">
        <f>'UBS Vila Maria P Gnecco'!B24</f>
        <v>1</v>
      </c>
      <c r="D237" s="441">
        <f t="shared" si="317"/>
        <v>30</v>
      </c>
      <c r="E237" s="654">
        <f>'UBS Vila Maria P Gnecco'!G24</f>
        <v>2</v>
      </c>
      <c r="F237" s="457">
        <f t="shared" si="318"/>
        <v>30</v>
      </c>
      <c r="G237" s="654">
        <f>'UBS Vila Maria P Gnecco'!I24</f>
        <v>0</v>
      </c>
      <c r="H237" s="457">
        <f t="shared" si="319"/>
        <v>-30</v>
      </c>
      <c r="I237" s="654">
        <f>'UBS Vila Maria P Gnecco'!K24</f>
        <v>0</v>
      </c>
      <c r="J237" s="457">
        <f t="shared" si="320"/>
        <v>-30</v>
      </c>
      <c r="K237" s="390">
        <f t="shared" si="321"/>
        <v>2</v>
      </c>
      <c r="L237" s="470">
        <f t="shared" si="322"/>
        <v>-30</v>
      </c>
      <c r="M237" s="654">
        <f>'UBS Vila Maria P Gnecco'!O24</f>
        <v>0</v>
      </c>
      <c r="N237" s="457">
        <f t="shared" si="323"/>
        <v>-30</v>
      </c>
      <c r="O237" s="654">
        <f>'UBS Vila Maria P Gnecco'!Q24</f>
        <v>0</v>
      </c>
      <c r="P237" s="457">
        <f t="shared" si="324"/>
        <v>-30</v>
      </c>
      <c r="Q237" s="654">
        <f>'UBS Vila Maria P Gnecco'!S24</f>
        <v>0</v>
      </c>
      <c r="R237" s="457">
        <f t="shared" si="325"/>
        <v>-30</v>
      </c>
      <c r="S237" s="390">
        <f t="shared" si="326"/>
        <v>0</v>
      </c>
      <c r="T237" s="470">
        <f t="shared" si="327"/>
        <v>-90</v>
      </c>
    </row>
    <row r="238" spans="1:20" ht="15.75" thickBot="1" x14ac:dyDescent="0.3">
      <c r="A238" s="502" t="s">
        <v>7</v>
      </c>
      <c r="B238" s="495">
        <f>SUM(B230:B237)</f>
        <v>210</v>
      </c>
      <c r="C238" s="496">
        <f>SUM(C230:C237)</f>
        <v>22</v>
      </c>
      <c r="D238" s="497">
        <f t="shared" ref="D238:T238" si="328">SUM(D230:D237)</f>
        <v>520</v>
      </c>
      <c r="E238" s="659">
        <f t="shared" si="328"/>
        <v>23</v>
      </c>
      <c r="F238" s="499">
        <f t="shared" si="328"/>
        <v>40</v>
      </c>
      <c r="G238" s="659">
        <f t="shared" si="328"/>
        <v>0</v>
      </c>
      <c r="H238" s="499">
        <f t="shared" si="328"/>
        <v>-520</v>
      </c>
      <c r="I238" s="659">
        <f t="shared" si="328"/>
        <v>0</v>
      </c>
      <c r="J238" s="499">
        <f t="shared" si="328"/>
        <v>-520</v>
      </c>
      <c r="K238" s="500">
        <f t="shared" ref="K238:L238" si="329">SUM(K230:K237)</f>
        <v>23</v>
      </c>
      <c r="L238" s="501">
        <f t="shared" si="329"/>
        <v>-1000</v>
      </c>
      <c r="M238" s="659">
        <f t="shared" si="328"/>
        <v>0</v>
      </c>
      <c r="N238" s="499">
        <f t="shared" si="328"/>
        <v>-520</v>
      </c>
      <c r="O238" s="659">
        <f t="shared" si="328"/>
        <v>0</v>
      </c>
      <c r="P238" s="499">
        <f t="shared" si="328"/>
        <v>-520</v>
      </c>
      <c r="Q238" s="659">
        <f t="shared" si="328"/>
        <v>0</v>
      </c>
      <c r="R238" s="499">
        <f t="shared" si="328"/>
        <v>-520</v>
      </c>
      <c r="S238" s="500">
        <f t="shared" si="328"/>
        <v>0</v>
      </c>
      <c r="T238" s="501">
        <f t="shared" si="328"/>
        <v>-1560</v>
      </c>
    </row>
    <row r="240" spans="1:20" ht="15.75" x14ac:dyDescent="0.25">
      <c r="A240" s="1427" t="s">
        <v>308</v>
      </c>
      <c r="B240" s="1428"/>
      <c r="C240" s="1428"/>
      <c r="D240" s="1428"/>
      <c r="E240" s="1428"/>
      <c r="F240" s="1428"/>
      <c r="G240" s="1428"/>
      <c r="H240" s="1428"/>
      <c r="I240" s="1428"/>
      <c r="J240" s="1428"/>
      <c r="K240" s="1428"/>
      <c r="L240" s="1428"/>
      <c r="M240" s="1428"/>
      <c r="N240" s="1428"/>
      <c r="O240" s="1428"/>
      <c r="P240" s="1428"/>
      <c r="Q240" s="1428"/>
      <c r="R240" s="1428"/>
      <c r="S240" s="1428"/>
      <c r="T240" s="1428"/>
    </row>
    <row r="241" spans="1:20" ht="36.75" thickBot="1" x14ac:dyDescent="0.3">
      <c r="A241" s="144" t="s">
        <v>14</v>
      </c>
      <c r="B241" s="403" t="str">
        <f t="shared" ref="B241:T241" si="330">B5</f>
        <v>Carga Horária</v>
      </c>
      <c r="C241" s="145" t="str">
        <f t="shared" si="330"/>
        <v>Equipe Mínima TA</v>
      </c>
      <c r="D241" s="433" t="str">
        <f t="shared" si="330"/>
        <v>Total Horas</v>
      </c>
      <c r="E241" s="669" t="str">
        <f t="shared" si="330"/>
        <v>MAR</v>
      </c>
      <c r="F241" s="476" t="str">
        <f t="shared" si="330"/>
        <v>Saldo Mar</v>
      </c>
      <c r="G241" s="669" t="str">
        <f t="shared" si="330"/>
        <v>ABR</v>
      </c>
      <c r="H241" s="476" t="str">
        <f t="shared" si="330"/>
        <v>Saldo Abr</v>
      </c>
      <c r="I241" s="669" t="str">
        <f t="shared" si="330"/>
        <v>MAI</v>
      </c>
      <c r="J241" s="476" t="str">
        <f t="shared" si="330"/>
        <v>Saldo Mai</v>
      </c>
      <c r="K241" s="380" t="str">
        <f t="shared" ref="K241:L241" si="331">K5</f>
        <v>3º Trimestre</v>
      </c>
      <c r="L241" s="474" t="str">
        <f t="shared" si="331"/>
        <v>Saldo Trim</v>
      </c>
      <c r="M241" s="669" t="str">
        <f t="shared" si="330"/>
        <v>JUN</v>
      </c>
      <c r="N241" s="476" t="str">
        <f t="shared" si="330"/>
        <v>Saldo Jun</v>
      </c>
      <c r="O241" s="649" t="str">
        <f t="shared" si="330"/>
        <v>JUL</v>
      </c>
      <c r="P241" s="476" t="str">
        <f t="shared" si="330"/>
        <v>Saldo Jul</v>
      </c>
      <c r="Q241" s="649" t="str">
        <f t="shared" si="330"/>
        <v>AGO</v>
      </c>
      <c r="R241" s="476" t="str">
        <f t="shared" si="330"/>
        <v>Saldo Ago</v>
      </c>
      <c r="S241" s="380" t="str">
        <f t="shared" si="330"/>
        <v>4º Trimestre</v>
      </c>
      <c r="T241" s="474" t="str">
        <f t="shared" si="330"/>
        <v>Saldo Trim</v>
      </c>
    </row>
    <row r="242" spans="1:20" ht="15.75" thickTop="1" x14ac:dyDescent="0.25">
      <c r="A242" s="154" t="s">
        <v>20</v>
      </c>
      <c r="B242" s="405">
        <v>20</v>
      </c>
      <c r="C242" s="238">
        <f>'UBS Jardim Julieta'!B15</f>
        <v>3</v>
      </c>
      <c r="D242" s="435">
        <f t="shared" ref="D242:D248" si="332">C242*B242</f>
        <v>60</v>
      </c>
      <c r="E242" s="159">
        <f>'UBS Jardim Julieta'!G15</f>
        <v>3</v>
      </c>
      <c r="F242" s="449">
        <f t="shared" ref="F242:F248" si="333">(E242*$B242)-$D242</f>
        <v>0</v>
      </c>
      <c r="G242" s="159">
        <f>'UBS Jardim Julieta'!I15</f>
        <v>0</v>
      </c>
      <c r="H242" s="449">
        <f t="shared" ref="H242:H248" si="334">(G242*$B242)-$D242</f>
        <v>-60</v>
      </c>
      <c r="I242" s="159">
        <f>'UBS Jardim Julieta'!K15</f>
        <v>0</v>
      </c>
      <c r="J242" s="449">
        <f t="shared" ref="J242:J248" si="335">(I242*$B242)-$D242</f>
        <v>-60</v>
      </c>
      <c r="K242" s="382">
        <f t="shared" ref="K242:K248" si="336">SUM(E242,G242,I242)</f>
        <v>3</v>
      </c>
      <c r="L242" s="462">
        <f t="shared" ref="L242:L248" si="337">(K242*$B242)-$D242*3</f>
        <v>-120</v>
      </c>
      <c r="M242" s="159">
        <f>'UBS Jardim Julieta'!O15</f>
        <v>0</v>
      </c>
      <c r="N242" s="449">
        <f t="shared" ref="N242:N248" si="338">(M242*$B242)-$D242</f>
        <v>-60</v>
      </c>
      <c r="O242" s="159">
        <f>'UBS Jardim Julieta'!Q15</f>
        <v>0</v>
      </c>
      <c r="P242" s="449">
        <f t="shared" ref="P242:P248" si="339">(O242*$B242)-$D242</f>
        <v>-60</v>
      </c>
      <c r="Q242" s="159">
        <f>'UBS Jardim Julieta'!S15</f>
        <v>0</v>
      </c>
      <c r="R242" s="449">
        <f t="shared" ref="R242:R248" si="340">(Q242*$B242)-$D242</f>
        <v>-60</v>
      </c>
      <c r="S242" s="382">
        <f t="shared" ref="S242:S248" si="341">SUM(M242,O242,Q242)</f>
        <v>0</v>
      </c>
      <c r="T242" s="462">
        <f t="shared" ref="T242:T248" si="342">(S242*$B242)-$D242*3</f>
        <v>-180</v>
      </c>
    </row>
    <row r="243" spans="1:20" x14ac:dyDescent="0.25">
      <c r="A243" s="154" t="s">
        <v>43</v>
      </c>
      <c r="B243" s="405">
        <v>20</v>
      </c>
      <c r="C243" s="238">
        <f>'UBS Jardim Julieta'!B16</f>
        <v>3</v>
      </c>
      <c r="D243" s="435">
        <f t="shared" si="332"/>
        <v>60</v>
      </c>
      <c r="E243" s="159">
        <f>'UBS Jardim Julieta'!G16</f>
        <v>1.5</v>
      </c>
      <c r="F243" s="449">
        <f t="shared" si="333"/>
        <v>-30</v>
      </c>
      <c r="G243" s="159">
        <f>'UBS Jardim Julieta'!I16</f>
        <v>0</v>
      </c>
      <c r="H243" s="449">
        <f t="shared" si="334"/>
        <v>-60</v>
      </c>
      <c r="I243" s="159">
        <f>'UBS Jardim Julieta'!K16</f>
        <v>0</v>
      </c>
      <c r="J243" s="449">
        <f t="shared" si="335"/>
        <v>-60</v>
      </c>
      <c r="K243" s="382">
        <f t="shared" si="336"/>
        <v>1.5</v>
      </c>
      <c r="L243" s="462">
        <f t="shared" si="337"/>
        <v>-150</v>
      </c>
      <c r="M243" s="159">
        <f>'UBS Jardim Julieta'!O16</f>
        <v>0</v>
      </c>
      <c r="N243" s="449">
        <f t="shared" si="338"/>
        <v>-60</v>
      </c>
      <c r="O243" s="159">
        <f>'UBS Jardim Julieta'!Q16</f>
        <v>0</v>
      </c>
      <c r="P243" s="449">
        <f t="shared" si="339"/>
        <v>-60</v>
      </c>
      <c r="Q243" s="159">
        <f>'UBS Jardim Julieta'!S16</f>
        <v>0</v>
      </c>
      <c r="R243" s="449">
        <f t="shared" si="340"/>
        <v>-60</v>
      </c>
      <c r="S243" s="382">
        <f t="shared" si="341"/>
        <v>0</v>
      </c>
      <c r="T243" s="462">
        <f t="shared" si="342"/>
        <v>-180</v>
      </c>
    </row>
    <row r="244" spans="1:20" x14ac:dyDescent="0.25">
      <c r="A244" s="154" t="s">
        <v>23</v>
      </c>
      <c r="B244" s="405">
        <v>20</v>
      </c>
      <c r="C244" s="238">
        <f>'UBS Jardim Julieta'!B17</f>
        <v>3</v>
      </c>
      <c r="D244" s="435">
        <f t="shared" si="332"/>
        <v>60</v>
      </c>
      <c r="E244" s="159">
        <f>'UBS Jardim Julieta'!G17</f>
        <v>1.9</v>
      </c>
      <c r="F244" s="449">
        <f t="shared" si="333"/>
        <v>-22</v>
      </c>
      <c r="G244" s="159">
        <f>'UBS Jardim Julieta'!I17</f>
        <v>0</v>
      </c>
      <c r="H244" s="449">
        <f t="shared" si="334"/>
        <v>-60</v>
      </c>
      <c r="I244" s="159">
        <f>'UBS Jardim Julieta'!K17</f>
        <v>0</v>
      </c>
      <c r="J244" s="449">
        <f t="shared" si="335"/>
        <v>-60</v>
      </c>
      <c r="K244" s="382">
        <f t="shared" si="336"/>
        <v>1.9</v>
      </c>
      <c r="L244" s="462">
        <f t="shared" si="337"/>
        <v>-142</v>
      </c>
      <c r="M244" s="159">
        <f>'UBS Jardim Julieta'!O17</f>
        <v>0</v>
      </c>
      <c r="N244" s="449">
        <f t="shared" si="338"/>
        <v>-60</v>
      </c>
      <c r="O244" s="159">
        <f>'UBS Jardim Julieta'!Q17</f>
        <v>0</v>
      </c>
      <c r="P244" s="449">
        <f t="shared" si="339"/>
        <v>-60</v>
      </c>
      <c r="Q244" s="159">
        <f>'UBS Jardim Julieta'!S17</f>
        <v>0</v>
      </c>
      <c r="R244" s="449">
        <f t="shared" si="340"/>
        <v>-60</v>
      </c>
      <c r="S244" s="382">
        <f t="shared" si="341"/>
        <v>0</v>
      </c>
      <c r="T244" s="462">
        <f t="shared" si="342"/>
        <v>-180</v>
      </c>
    </row>
    <row r="245" spans="1:20" x14ac:dyDescent="0.25">
      <c r="A245" s="154" t="s">
        <v>24</v>
      </c>
      <c r="B245" s="405">
        <v>30</v>
      </c>
      <c r="C245" s="238">
        <f>'UBS Jardim Julieta'!B18</f>
        <v>1</v>
      </c>
      <c r="D245" s="435">
        <f t="shared" si="332"/>
        <v>30</v>
      </c>
      <c r="E245" s="159">
        <f>'UBS Jardim Julieta'!G18</f>
        <v>1</v>
      </c>
      <c r="F245" s="449">
        <f t="shared" si="333"/>
        <v>0</v>
      </c>
      <c r="G245" s="159">
        <f>'UBS Jardim Julieta'!I18</f>
        <v>0</v>
      </c>
      <c r="H245" s="449">
        <f t="shared" si="334"/>
        <v>-30</v>
      </c>
      <c r="I245" s="159">
        <f>'UBS Jardim Julieta'!K18</f>
        <v>0</v>
      </c>
      <c r="J245" s="449">
        <f t="shared" si="335"/>
        <v>-30</v>
      </c>
      <c r="K245" s="382">
        <f t="shared" si="336"/>
        <v>1</v>
      </c>
      <c r="L245" s="462">
        <f t="shared" si="337"/>
        <v>-60</v>
      </c>
      <c r="M245" s="159">
        <f>'UBS Jardim Julieta'!O18</f>
        <v>0</v>
      </c>
      <c r="N245" s="449">
        <f t="shared" si="338"/>
        <v>-30</v>
      </c>
      <c r="O245" s="159">
        <f>'UBS Jardim Julieta'!Q18</f>
        <v>0</v>
      </c>
      <c r="P245" s="449">
        <f t="shared" si="339"/>
        <v>-30</v>
      </c>
      <c r="Q245" s="159">
        <f>'UBS Jardim Julieta'!S18</f>
        <v>0</v>
      </c>
      <c r="R245" s="449">
        <f t="shared" si="340"/>
        <v>-30</v>
      </c>
      <c r="S245" s="382">
        <f t="shared" si="341"/>
        <v>0</v>
      </c>
      <c r="T245" s="462">
        <f t="shared" si="342"/>
        <v>-90</v>
      </c>
    </row>
    <row r="246" spans="1:20" x14ac:dyDescent="0.25">
      <c r="A246" s="154" t="s">
        <v>25</v>
      </c>
      <c r="B246" s="405">
        <v>30</v>
      </c>
      <c r="C246" s="238">
        <f>'UBS Jardim Julieta'!B19</f>
        <v>4</v>
      </c>
      <c r="D246" s="435">
        <f t="shared" si="332"/>
        <v>120</v>
      </c>
      <c r="E246" s="159">
        <f>'UBS Jardim Julieta'!G19</f>
        <v>4</v>
      </c>
      <c r="F246" s="449">
        <f t="shared" si="333"/>
        <v>0</v>
      </c>
      <c r="G246" s="159">
        <f>'UBS Jardim Julieta'!I19</f>
        <v>0</v>
      </c>
      <c r="H246" s="449">
        <f t="shared" si="334"/>
        <v>-120</v>
      </c>
      <c r="I246" s="159">
        <f>'UBS Jardim Julieta'!K19</f>
        <v>0</v>
      </c>
      <c r="J246" s="449">
        <f t="shared" si="335"/>
        <v>-120</v>
      </c>
      <c r="K246" s="382">
        <f t="shared" si="336"/>
        <v>4</v>
      </c>
      <c r="L246" s="462">
        <f t="shared" si="337"/>
        <v>-240</v>
      </c>
      <c r="M246" s="159">
        <f>'UBS Jardim Julieta'!O19</f>
        <v>0</v>
      </c>
      <c r="N246" s="449">
        <f t="shared" si="338"/>
        <v>-120</v>
      </c>
      <c r="O246" s="159">
        <f>'UBS Jardim Julieta'!Q19</f>
        <v>0</v>
      </c>
      <c r="P246" s="449">
        <f t="shared" si="339"/>
        <v>-120</v>
      </c>
      <c r="Q246" s="159">
        <f>'UBS Jardim Julieta'!S19</f>
        <v>0</v>
      </c>
      <c r="R246" s="449">
        <f t="shared" si="340"/>
        <v>-120</v>
      </c>
      <c r="S246" s="382">
        <f t="shared" si="341"/>
        <v>0</v>
      </c>
      <c r="T246" s="462">
        <f t="shared" si="342"/>
        <v>-360</v>
      </c>
    </row>
    <row r="247" spans="1:20" x14ac:dyDescent="0.25">
      <c r="A247" s="154" t="s">
        <v>26</v>
      </c>
      <c r="B247" s="405">
        <v>40</v>
      </c>
      <c r="C247" s="238">
        <f>'UBS Jardim Julieta'!B20</f>
        <v>1</v>
      </c>
      <c r="D247" s="435">
        <f t="shared" si="332"/>
        <v>40</v>
      </c>
      <c r="E247" s="159">
        <f>'UBS Jardim Julieta'!G20</f>
        <v>1</v>
      </c>
      <c r="F247" s="449">
        <f t="shared" si="333"/>
        <v>0</v>
      </c>
      <c r="G247" s="159">
        <f>'UBS Jardim Julieta'!I20</f>
        <v>0</v>
      </c>
      <c r="H247" s="449">
        <f t="shared" si="334"/>
        <v>-40</v>
      </c>
      <c r="I247" s="159">
        <f>'UBS Jardim Julieta'!K20</f>
        <v>0</v>
      </c>
      <c r="J247" s="449">
        <f t="shared" si="335"/>
        <v>-40</v>
      </c>
      <c r="K247" s="382">
        <f t="shared" si="336"/>
        <v>1</v>
      </c>
      <c r="L247" s="462">
        <f t="shared" si="337"/>
        <v>-80</v>
      </c>
      <c r="M247" s="159">
        <f>'UBS Jardim Julieta'!O20</f>
        <v>0</v>
      </c>
      <c r="N247" s="449">
        <f t="shared" si="338"/>
        <v>-40</v>
      </c>
      <c r="O247" s="159">
        <f>'UBS Jardim Julieta'!Q20</f>
        <v>0</v>
      </c>
      <c r="P247" s="449">
        <f t="shared" si="339"/>
        <v>-40</v>
      </c>
      <c r="Q247" s="159">
        <f>'UBS Jardim Julieta'!S20</f>
        <v>0</v>
      </c>
      <c r="R247" s="449">
        <f t="shared" si="340"/>
        <v>-40</v>
      </c>
      <c r="S247" s="382">
        <f t="shared" si="341"/>
        <v>0</v>
      </c>
      <c r="T247" s="462">
        <f t="shared" si="342"/>
        <v>-120</v>
      </c>
    </row>
    <row r="248" spans="1:20" ht="15.75" thickBot="1" x14ac:dyDescent="0.3">
      <c r="A248" s="315" t="s">
        <v>177</v>
      </c>
      <c r="B248" s="415">
        <v>36</v>
      </c>
      <c r="C248" s="239">
        <f>'UBS Jardim Julieta'!B21</f>
        <v>1</v>
      </c>
      <c r="D248" s="437">
        <f t="shared" si="332"/>
        <v>36</v>
      </c>
      <c r="E248" s="651">
        <f>'UBS Jardim Julieta'!G21</f>
        <v>1</v>
      </c>
      <c r="F248" s="450">
        <f t="shared" si="333"/>
        <v>0</v>
      </c>
      <c r="G248" s="651">
        <f>'UBS Jardim Julieta'!I21</f>
        <v>0</v>
      </c>
      <c r="H248" s="450">
        <f t="shared" si="334"/>
        <v>-36</v>
      </c>
      <c r="I248" s="651">
        <f>'UBS Jardim Julieta'!K21</f>
        <v>0</v>
      </c>
      <c r="J248" s="450">
        <f t="shared" si="335"/>
        <v>-36</v>
      </c>
      <c r="K248" s="383">
        <f t="shared" si="336"/>
        <v>1</v>
      </c>
      <c r="L248" s="463">
        <f t="shared" si="337"/>
        <v>-72</v>
      </c>
      <c r="M248" s="651">
        <f>'UBS Jardim Julieta'!O21</f>
        <v>0</v>
      </c>
      <c r="N248" s="450">
        <f t="shared" si="338"/>
        <v>-36</v>
      </c>
      <c r="O248" s="651">
        <f>'UBS Jardim Julieta'!Q21</f>
        <v>0</v>
      </c>
      <c r="P248" s="450">
        <f t="shared" si="339"/>
        <v>-36</v>
      </c>
      <c r="Q248" s="651">
        <f>'UBS Jardim Julieta'!S21</f>
        <v>0</v>
      </c>
      <c r="R248" s="450">
        <f t="shared" si="340"/>
        <v>-36</v>
      </c>
      <c r="S248" s="383">
        <f t="shared" si="341"/>
        <v>0</v>
      </c>
      <c r="T248" s="463">
        <f t="shared" si="342"/>
        <v>-108</v>
      </c>
    </row>
    <row r="249" spans="1:20" ht="15.75" thickBot="1" x14ac:dyDescent="0.3">
      <c r="A249" s="164" t="s">
        <v>7</v>
      </c>
      <c r="B249" s="424">
        <f>SUM(B242:B248)</f>
        <v>196</v>
      </c>
      <c r="C249" s="165">
        <f>SUM(C242:C248)</f>
        <v>16</v>
      </c>
      <c r="D249" s="431">
        <f t="shared" ref="D249:T249" si="343">SUM(D242:D248)</f>
        <v>406</v>
      </c>
      <c r="E249" s="652">
        <f t="shared" si="343"/>
        <v>13.4</v>
      </c>
      <c r="F249" s="451">
        <f t="shared" si="343"/>
        <v>-52</v>
      </c>
      <c r="G249" s="652">
        <f t="shared" si="343"/>
        <v>0</v>
      </c>
      <c r="H249" s="451">
        <f t="shared" si="343"/>
        <v>-406</v>
      </c>
      <c r="I249" s="652">
        <f t="shared" si="343"/>
        <v>0</v>
      </c>
      <c r="J249" s="451">
        <f t="shared" si="343"/>
        <v>-406</v>
      </c>
      <c r="K249" s="106">
        <f t="shared" ref="K249:L249" si="344">SUM(K242:K248)</f>
        <v>13.4</v>
      </c>
      <c r="L249" s="853">
        <f t="shared" si="344"/>
        <v>-864</v>
      </c>
      <c r="M249" s="652">
        <f t="shared" si="343"/>
        <v>0</v>
      </c>
      <c r="N249" s="451">
        <f t="shared" si="343"/>
        <v>-406</v>
      </c>
      <c r="O249" s="652">
        <f t="shared" si="343"/>
        <v>0</v>
      </c>
      <c r="P249" s="451">
        <f t="shared" si="343"/>
        <v>-406</v>
      </c>
      <c r="Q249" s="652">
        <f t="shared" si="343"/>
        <v>0</v>
      </c>
      <c r="R249" s="451">
        <f t="shared" si="343"/>
        <v>-406</v>
      </c>
      <c r="S249" s="106">
        <f t="shared" si="343"/>
        <v>0</v>
      </c>
      <c r="T249" s="464">
        <f t="shared" si="343"/>
        <v>-1218</v>
      </c>
    </row>
    <row r="251" spans="1:20" ht="15.75" x14ac:dyDescent="0.25">
      <c r="A251" s="1427" t="s">
        <v>310</v>
      </c>
      <c r="B251" s="1428"/>
      <c r="C251" s="1428"/>
      <c r="D251" s="1428"/>
      <c r="E251" s="1428"/>
      <c r="F251" s="1428"/>
      <c r="G251" s="1428"/>
      <c r="H251" s="1428"/>
      <c r="I251" s="1428"/>
      <c r="J251" s="1428"/>
      <c r="K251" s="1428"/>
      <c r="L251" s="1428"/>
      <c r="M251" s="1428"/>
      <c r="N251" s="1428"/>
      <c r="O251" s="1428"/>
      <c r="P251" s="1428"/>
      <c r="Q251" s="1428"/>
      <c r="R251" s="1428"/>
      <c r="S251" s="1428"/>
      <c r="T251" s="1428"/>
    </row>
    <row r="252" spans="1:20" ht="36.75" thickBot="1" x14ac:dyDescent="0.3">
      <c r="A252" s="144" t="s">
        <v>14</v>
      </c>
      <c r="B252" s="403" t="str">
        <f t="shared" ref="B252:T252" si="345">B5</f>
        <v>Carga Horária</v>
      </c>
      <c r="C252" s="145" t="str">
        <f t="shared" si="345"/>
        <v>Equipe Mínima TA</v>
      </c>
      <c r="D252" s="433" t="str">
        <f t="shared" si="345"/>
        <v>Total Horas</v>
      </c>
      <c r="E252" s="669" t="str">
        <f t="shared" si="345"/>
        <v>MAR</v>
      </c>
      <c r="F252" s="476" t="str">
        <f t="shared" si="345"/>
        <v>Saldo Mar</v>
      </c>
      <c r="G252" s="669" t="str">
        <f t="shared" si="345"/>
        <v>ABR</v>
      </c>
      <c r="H252" s="476" t="str">
        <f t="shared" si="345"/>
        <v>Saldo Abr</v>
      </c>
      <c r="I252" s="669" t="str">
        <f t="shared" si="345"/>
        <v>MAI</v>
      </c>
      <c r="J252" s="476" t="str">
        <f t="shared" si="345"/>
        <v>Saldo Mai</v>
      </c>
      <c r="K252" s="380" t="str">
        <f t="shared" ref="K252:L252" si="346">K5</f>
        <v>3º Trimestre</v>
      </c>
      <c r="L252" s="474" t="str">
        <f t="shared" si="346"/>
        <v>Saldo Trim</v>
      </c>
      <c r="M252" s="669" t="str">
        <f t="shared" si="345"/>
        <v>JUN</v>
      </c>
      <c r="N252" s="476" t="str">
        <f t="shared" si="345"/>
        <v>Saldo Jun</v>
      </c>
      <c r="O252" s="649" t="str">
        <f t="shared" si="345"/>
        <v>JUL</v>
      </c>
      <c r="P252" s="476" t="str">
        <f t="shared" si="345"/>
        <v>Saldo Jul</v>
      </c>
      <c r="Q252" s="649" t="str">
        <f t="shared" si="345"/>
        <v>AGO</v>
      </c>
      <c r="R252" s="476" t="str">
        <f t="shared" si="345"/>
        <v>Saldo Ago</v>
      </c>
      <c r="S252" s="380" t="str">
        <f t="shared" si="345"/>
        <v>4º Trimestre</v>
      </c>
      <c r="T252" s="474" t="str">
        <f t="shared" si="345"/>
        <v>Saldo Trim</v>
      </c>
    </row>
    <row r="253" spans="1:20" ht="15.75" thickTop="1" x14ac:dyDescent="0.25">
      <c r="A253" s="202" t="s">
        <v>127</v>
      </c>
      <c r="B253" s="416">
        <v>20</v>
      </c>
      <c r="C253" s="316">
        <f>'CAPS INF II VM-VG'!B13</f>
        <v>5</v>
      </c>
      <c r="D253" s="442">
        <f t="shared" ref="D253:D262" si="347">C253*B253</f>
        <v>100</v>
      </c>
      <c r="E253" s="663">
        <f>'CAPS INF II VM-VG'!G13</f>
        <v>5</v>
      </c>
      <c r="F253" s="455">
        <f t="shared" ref="F253:F262" si="348">(E253*$B253)-$D253</f>
        <v>0</v>
      </c>
      <c r="G253" s="663">
        <f>'CAPS INF II VM-VG'!I13</f>
        <v>0</v>
      </c>
      <c r="H253" s="455">
        <f t="shared" ref="H253:H262" si="349">(G253*$B253)-$D253</f>
        <v>-100</v>
      </c>
      <c r="I253" s="663">
        <f>'CAPS INF II VM-VG'!K13</f>
        <v>0</v>
      </c>
      <c r="J253" s="455">
        <f t="shared" ref="J253:J262" si="350">(I253*$B253)-$D253</f>
        <v>-100</v>
      </c>
      <c r="K253" s="391">
        <f t="shared" ref="K253:K262" si="351">SUM(E253,G253,I253)</f>
        <v>5</v>
      </c>
      <c r="L253" s="468">
        <f t="shared" ref="L253:L262" si="352">(K253*$B253)-$D253*3</f>
        <v>-200</v>
      </c>
      <c r="M253" s="663">
        <f>'CAPS INF II VM-VG'!O13</f>
        <v>0</v>
      </c>
      <c r="N253" s="455">
        <f t="shared" ref="N253:N262" si="353">(M253*$B253)-$D253</f>
        <v>-100</v>
      </c>
      <c r="O253" s="663">
        <f>'CAPS INF II VM-VG'!Q13</f>
        <v>0</v>
      </c>
      <c r="P253" s="455">
        <f t="shared" ref="P253:P262" si="354">(O253*$B253)-$D253</f>
        <v>-100</v>
      </c>
      <c r="Q253" s="663">
        <f>'CAPS INF II VM-VG'!S13</f>
        <v>0</v>
      </c>
      <c r="R253" s="455">
        <f t="shared" ref="R253:R262" si="355">(Q253*$B253)-$D253</f>
        <v>-100</v>
      </c>
      <c r="S253" s="391">
        <f t="shared" ref="S253:S262" si="356">SUM(M253,O253,Q253)</f>
        <v>0</v>
      </c>
      <c r="T253" s="468">
        <f t="shared" ref="T253:T262" si="357">(S253*$B253)-$D253*3</f>
        <v>-300</v>
      </c>
    </row>
    <row r="254" spans="1:20" x14ac:dyDescent="0.25">
      <c r="A254" s="207" t="s">
        <v>128</v>
      </c>
      <c r="B254" s="417">
        <v>36</v>
      </c>
      <c r="C254" s="317">
        <f>'CAPS INF II VM-VG'!B14</f>
        <v>4</v>
      </c>
      <c r="D254" s="443">
        <f t="shared" si="347"/>
        <v>144</v>
      </c>
      <c r="E254" s="662">
        <f>'CAPS INF II VM-VG'!G14</f>
        <v>4.16</v>
      </c>
      <c r="F254" s="456">
        <f t="shared" si="348"/>
        <v>5.7599999999999909</v>
      </c>
      <c r="G254" s="662">
        <f>'CAPS INF II VM-VG'!I14</f>
        <v>0</v>
      </c>
      <c r="H254" s="456">
        <f t="shared" si="349"/>
        <v>-144</v>
      </c>
      <c r="I254" s="662">
        <f>'CAPS INF II VM-VG'!K14</f>
        <v>0</v>
      </c>
      <c r="J254" s="456">
        <f t="shared" si="350"/>
        <v>-144</v>
      </c>
      <c r="K254" s="389">
        <f t="shared" si="351"/>
        <v>4.16</v>
      </c>
      <c r="L254" s="469">
        <f t="shared" si="352"/>
        <v>-282.24</v>
      </c>
      <c r="M254" s="662">
        <f>'CAPS INF II VM-VG'!O14</f>
        <v>0</v>
      </c>
      <c r="N254" s="456">
        <f t="shared" si="353"/>
        <v>-144</v>
      </c>
      <c r="O254" s="662">
        <f>'CAPS INF II VM-VG'!Q14</f>
        <v>0</v>
      </c>
      <c r="P254" s="456">
        <f t="shared" si="354"/>
        <v>-144</v>
      </c>
      <c r="Q254" s="662">
        <f>'CAPS INF II VM-VG'!S14</f>
        <v>0</v>
      </c>
      <c r="R254" s="456">
        <f t="shared" si="355"/>
        <v>-144</v>
      </c>
      <c r="S254" s="389">
        <f t="shared" si="356"/>
        <v>0</v>
      </c>
      <c r="T254" s="469">
        <f t="shared" si="357"/>
        <v>-432</v>
      </c>
    </row>
    <row r="255" spans="1:20" x14ac:dyDescent="0.25">
      <c r="A255" s="207" t="s">
        <v>129</v>
      </c>
      <c r="B255" s="417">
        <v>30</v>
      </c>
      <c r="C255" s="317">
        <f>'CAPS INF II VM-VG'!B15</f>
        <v>2</v>
      </c>
      <c r="D255" s="443">
        <f t="shared" si="347"/>
        <v>60</v>
      </c>
      <c r="E255" s="662">
        <f>'CAPS INF II VM-VG'!G15</f>
        <v>2</v>
      </c>
      <c r="F255" s="456">
        <f t="shared" si="348"/>
        <v>0</v>
      </c>
      <c r="G255" s="662">
        <f>'CAPS INF II VM-VG'!I15</f>
        <v>0</v>
      </c>
      <c r="H255" s="456">
        <f t="shared" si="349"/>
        <v>-60</v>
      </c>
      <c r="I255" s="662">
        <f>'CAPS INF II VM-VG'!K15</f>
        <v>0</v>
      </c>
      <c r="J255" s="456">
        <f t="shared" si="350"/>
        <v>-60</v>
      </c>
      <c r="K255" s="389">
        <f t="shared" si="351"/>
        <v>2</v>
      </c>
      <c r="L255" s="469">
        <f t="shared" si="352"/>
        <v>-120</v>
      </c>
      <c r="M255" s="662">
        <f>'CAPS INF II VM-VG'!O15</f>
        <v>0</v>
      </c>
      <c r="N255" s="456">
        <f t="shared" si="353"/>
        <v>-60</v>
      </c>
      <c r="O255" s="662">
        <f>'CAPS INF II VM-VG'!Q15</f>
        <v>0</v>
      </c>
      <c r="P255" s="456">
        <f t="shared" si="354"/>
        <v>-60</v>
      </c>
      <c r="Q255" s="662">
        <f>'CAPS INF II VM-VG'!S15</f>
        <v>0</v>
      </c>
      <c r="R255" s="456">
        <f t="shared" si="355"/>
        <v>-60</v>
      </c>
      <c r="S255" s="389">
        <f t="shared" si="356"/>
        <v>0</v>
      </c>
      <c r="T255" s="469">
        <f t="shared" si="357"/>
        <v>-180</v>
      </c>
    </row>
    <row r="256" spans="1:20" x14ac:dyDescent="0.25">
      <c r="A256" s="207" t="s">
        <v>130</v>
      </c>
      <c r="B256" s="417">
        <v>36</v>
      </c>
      <c r="C256" s="317">
        <f>'CAPS INF II VM-VG'!B16</f>
        <v>1</v>
      </c>
      <c r="D256" s="443">
        <f t="shared" si="347"/>
        <v>36</v>
      </c>
      <c r="E256" s="662">
        <f>'CAPS INF II VM-VG'!G16</f>
        <v>1</v>
      </c>
      <c r="F256" s="456">
        <f t="shared" si="348"/>
        <v>0</v>
      </c>
      <c r="G256" s="662">
        <f>'CAPS INF II VM-VG'!I16</f>
        <v>0</v>
      </c>
      <c r="H256" s="456">
        <f t="shared" si="349"/>
        <v>-36</v>
      </c>
      <c r="I256" s="662">
        <f>'CAPS INF II VM-VG'!K16</f>
        <v>0</v>
      </c>
      <c r="J256" s="456">
        <f t="shared" si="350"/>
        <v>-36</v>
      </c>
      <c r="K256" s="389">
        <f t="shared" si="351"/>
        <v>1</v>
      </c>
      <c r="L256" s="469">
        <f t="shared" si="352"/>
        <v>-72</v>
      </c>
      <c r="M256" s="662">
        <f>'CAPS INF II VM-VG'!O16</f>
        <v>0</v>
      </c>
      <c r="N256" s="456">
        <f t="shared" si="353"/>
        <v>-36</v>
      </c>
      <c r="O256" s="662">
        <f>'CAPS INF II VM-VG'!Q16</f>
        <v>0</v>
      </c>
      <c r="P256" s="456">
        <f t="shared" si="354"/>
        <v>-36</v>
      </c>
      <c r="Q256" s="662">
        <f>'CAPS INF II VM-VG'!S16</f>
        <v>0</v>
      </c>
      <c r="R256" s="456">
        <f t="shared" si="355"/>
        <v>-36</v>
      </c>
      <c r="S256" s="389">
        <f t="shared" si="356"/>
        <v>0</v>
      </c>
      <c r="T256" s="469">
        <f t="shared" si="357"/>
        <v>-108</v>
      </c>
    </row>
    <row r="257" spans="1:20" x14ac:dyDescent="0.25">
      <c r="A257" s="207" t="s">
        <v>131</v>
      </c>
      <c r="B257" s="417">
        <v>40</v>
      </c>
      <c r="C257" s="317">
        <f>'CAPS INF II VM-VG'!B17</f>
        <v>1</v>
      </c>
      <c r="D257" s="443">
        <f t="shared" si="347"/>
        <v>40</v>
      </c>
      <c r="E257" s="662">
        <f>'CAPS INF II VM-VG'!G17</f>
        <v>1</v>
      </c>
      <c r="F257" s="456">
        <f t="shared" si="348"/>
        <v>0</v>
      </c>
      <c r="G257" s="662">
        <f>'CAPS INF II VM-VG'!I17</f>
        <v>0</v>
      </c>
      <c r="H257" s="456">
        <f t="shared" si="349"/>
        <v>-40</v>
      </c>
      <c r="I257" s="662">
        <f>'CAPS INF II VM-VG'!K17</f>
        <v>0</v>
      </c>
      <c r="J257" s="456">
        <f t="shared" si="350"/>
        <v>-40</v>
      </c>
      <c r="K257" s="389">
        <f t="shared" si="351"/>
        <v>1</v>
      </c>
      <c r="L257" s="469">
        <f t="shared" si="352"/>
        <v>-80</v>
      </c>
      <c r="M257" s="662">
        <f>'CAPS INF II VM-VG'!O17</f>
        <v>0</v>
      </c>
      <c r="N257" s="456">
        <f t="shared" si="353"/>
        <v>-40</v>
      </c>
      <c r="O257" s="662">
        <f>'CAPS INF II VM-VG'!Q17</f>
        <v>0</v>
      </c>
      <c r="P257" s="456">
        <f t="shared" si="354"/>
        <v>-40</v>
      </c>
      <c r="Q257" s="662">
        <f>'CAPS INF II VM-VG'!S17</f>
        <v>0</v>
      </c>
      <c r="R257" s="456">
        <f t="shared" si="355"/>
        <v>-40</v>
      </c>
      <c r="S257" s="389">
        <f t="shared" si="356"/>
        <v>0</v>
      </c>
      <c r="T257" s="469">
        <f t="shared" si="357"/>
        <v>-120</v>
      </c>
    </row>
    <row r="258" spans="1:20" x14ac:dyDescent="0.25">
      <c r="A258" s="207" t="s">
        <v>132</v>
      </c>
      <c r="B258" s="417">
        <v>30</v>
      </c>
      <c r="C258" s="317">
        <f>'CAPS INF II VM-VG'!B18</f>
        <v>2</v>
      </c>
      <c r="D258" s="443">
        <f t="shared" si="347"/>
        <v>60</v>
      </c>
      <c r="E258" s="662">
        <f>'CAPS INF II VM-VG'!G18</f>
        <v>1</v>
      </c>
      <c r="F258" s="456">
        <f t="shared" si="348"/>
        <v>-30</v>
      </c>
      <c r="G258" s="662">
        <f>'CAPS INF II VM-VG'!I18</f>
        <v>0</v>
      </c>
      <c r="H258" s="456">
        <f t="shared" si="349"/>
        <v>-60</v>
      </c>
      <c r="I258" s="662">
        <f>'CAPS INF II VM-VG'!K18</f>
        <v>0</v>
      </c>
      <c r="J258" s="456">
        <f t="shared" si="350"/>
        <v>-60</v>
      </c>
      <c r="K258" s="389">
        <f t="shared" si="351"/>
        <v>1</v>
      </c>
      <c r="L258" s="469">
        <f t="shared" si="352"/>
        <v>-150</v>
      </c>
      <c r="M258" s="662">
        <f>'CAPS INF II VM-VG'!O18</f>
        <v>0</v>
      </c>
      <c r="N258" s="456">
        <f t="shared" si="353"/>
        <v>-60</v>
      </c>
      <c r="O258" s="662">
        <f>'CAPS INF II VM-VG'!Q18</f>
        <v>0</v>
      </c>
      <c r="P258" s="456">
        <f t="shared" si="354"/>
        <v>-60</v>
      </c>
      <c r="Q258" s="662">
        <f>'CAPS INF II VM-VG'!S18</f>
        <v>0</v>
      </c>
      <c r="R258" s="456">
        <f t="shared" si="355"/>
        <v>-60</v>
      </c>
      <c r="S258" s="389">
        <f t="shared" si="356"/>
        <v>0</v>
      </c>
      <c r="T258" s="469">
        <f t="shared" si="357"/>
        <v>-180</v>
      </c>
    </row>
    <row r="259" spans="1:20" x14ac:dyDescent="0.25">
      <c r="A259" s="207" t="s">
        <v>133</v>
      </c>
      <c r="B259" s="417">
        <v>20</v>
      </c>
      <c r="C259" s="317">
        <f>'CAPS INF II VM-VG'!B19</f>
        <v>4</v>
      </c>
      <c r="D259" s="443">
        <f t="shared" si="347"/>
        <v>80</v>
      </c>
      <c r="E259" s="662">
        <f>'CAPS INF II VM-VG'!G19</f>
        <v>4.5</v>
      </c>
      <c r="F259" s="456">
        <f t="shared" si="348"/>
        <v>10</v>
      </c>
      <c r="G259" s="662">
        <f>'CAPS INF II VM-VG'!I19</f>
        <v>0</v>
      </c>
      <c r="H259" s="456">
        <f t="shared" si="349"/>
        <v>-80</v>
      </c>
      <c r="I259" s="662">
        <f>'CAPS INF II VM-VG'!K19</f>
        <v>0</v>
      </c>
      <c r="J259" s="456">
        <f t="shared" si="350"/>
        <v>-80</v>
      </c>
      <c r="K259" s="389">
        <f t="shared" si="351"/>
        <v>4.5</v>
      </c>
      <c r="L259" s="469">
        <f t="shared" si="352"/>
        <v>-150</v>
      </c>
      <c r="M259" s="662">
        <f>'CAPS INF II VM-VG'!O19</f>
        <v>0</v>
      </c>
      <c r="N259" s="456">
        <f t="shared" si="353"/>
        <v>-80</v>
      </c>
      <c r="O259" s="662">
        <f>'CAPS INF II VM-VG'!Q19</f>
        <v>0</v>
      </c>
      <c r="P259" s="456">
        <f t="shared" si="354"/>
        <v>-80</v>
      </c>
      <c r="Q259" s="662">
        <f>'CAPS INF II VM-VG'!S19</f>
        <v>0</v>
      </c>
      <c r="R259" s="456">
        <f t="shared" si="355"/>
        <v>-80</v>
      </c>
      <c r="S259" s="389">
        <f t="shared" si="356"/>
        <v>0</v>
      </c>
      <c r="T259" s="469">
        <f t="shared" si="357"/>
        <v>-240</v>
      </c>
    </row>
    <row r="260" spans="1:20" x14ac:dyDescent="0.25">
      <c r="A260" s="207" t="s">
        <v>134</v>
      </c>
      <c r="B260" s="417">
        <v>40</v>
      </c>
      <c r="C260" s="317">
        <f>'CAPS INF II VM-VG'!B20</f>
        <v>1</v>
      </c>
      <c r="D260" s="443">
        <f t="shared" si="347"/>
        <v>40</v>
      </c>
      <c r="E260" s="662">
        <f>'CAPS INF II VM-VG'!G20</f>
        <v>1</v>
      </c>
      <c r="F260" s="456">
        <f t="shared" si="348"/>
        <v>0</v>
      </c>
      <c r="G260" s="662">
        <f>'CAPS INF II VM-VG'!I20</f>
        <v>0</v>
      </c>
      <c r="H260" s="456">
        <f t="shared" si="349"/>
        <v>-40</v>
      </c>
      <c r="I260" s="662">
        <f>'CAPS INF II VM-VG'!K20</f>
        <v>0</v>
      </c>
      <c r="J260" s="456">
        <f t="shared" si="350"/>
        <v>-40</v>
      </c>
      <c r="K260" s="389">
        <f t="shared" si="351"/>
        <v>1</v>
      </c>
      <c r="L260" s="469">
        <f t="shared" si="352"/>
        <v>-80</v>
      </c>
      <c r="M260" s="662">
        <f>'CAPS INF II VM-VG'!O20</f>
        <v>0</v>
      </c>
      <c r="N260" s="456">
        <f t="shared" si="353"/>
        <v>-40</v>
      </c>
      <c r="O260" s="662">
        <f>'CAPS INF II VM-VG'!Q20</f>
        <v>0</v>
      </c>
      <c r="P260" s="456">
        <f t="shared" si="354"/>
        <v>-40</v>
      </c>
      <c r="Q260" s="662">
        <f>'CAPS INF II VM-VG'!S20</f>
        <v>0</v>
      </c>
      <c r="R260" s="456">
        <f t="shared" si="355"/>
        <v>-40</v>
      </c>
      <c r="S260" s="389">
        <f t="shared" si="356"/>
        <v>0</v>
      </c>
      <c r="T260" s="469">
        <f t="shared" si="357"/>
        <v>-120</v>
      </c>
    </row>
    <row r="261" spans="1:20" x14ac:dyDescent="0.25">
      <c r="A261" s="207" t="s">
        <v>135</v>
      </c>
      <c r="B261" s="417">
        <v>30</v>
      </c>
      <c r="C261" s="317">
        <f>'CAPS INF II VM-VG'!B21</f>
        <v>2</v>
      </c>
      <c r="D261" s="443">
        <f t="shared" si="347"/>
        <v>60</v>
      </c>
      <c r="E261" s="662">
        <f>'CAPS INF II VM-VG'!G21</f>
        <v>2</v>
      </c>
      <c r="F261" s="456">
        <f t="shared" si="348"/>
        <v>0</v>
      </c>
      <c r="G261" s="662">
        <f>'CAPS INF II VM-VG'!I21</f>
        <v>0</v>
      </c>
      <c r="H261" s="456">
        <f t="shared" si="349"/>
        <v>-60</v>
      </c>
      <c r="I261" s="662">
        <f>'CAPS INF II VM-VG'!K21</f>
        <v>0</v>
      </c>
      <c r="J261" s="456">
        <f t="shared" si="350"/>
        <v>-60</v>
      </c>
      <c r="K261" s="389">
        <f t="shared" si="351"/>
        <v>2</v>
      </c>
      <c r="L261" s="469">
        <f t="shared" si="352"/>
        <v>-120</v>
      </c>
      <c r="M261" s="662">
        <f>'CAPS INF II VM-VG'!O21</f>
        <v>0</v>
      </c>
      <c r="N261" s="456">
        <f t="shared" si="353"/>
        <v>-60</v>
      </c>
      <c r="O261" s="662">
        <f>'CAPS INF II VM-VG'!Q21</f>
        <v>0</v>
      </c>
      <c r="P261" s="456">
        <f t="shared" si="354"/>
        <v>-60</v>
      </c>
      <c r="Q261" s="662">
        <f>'CAPS INF II VM-VG'!S21</f>
        <v>0</v>
      </c>
      <c r="R261" s="456">
        <f t="shared" si="355"/>
        <v>-60</v>
      </c>
      <c r="S261" s="389">
        <f t="shared" si="356"/>
        <v>0</v>
      </c>
      <c r="T261" s="469">
        <f t="shared" si="357"/>
        <v>-180</v>
      </c>
    </row>
    <row r="262" spans="1:20" ht="15.75" thickBot="1" x14ac:dyDescent="0.3">
      <c r="A262" s="210" t="s">
        <v>136</v>
      </c>
      <c r="B262" s="418">
        <v>40</v>
      </c>
      <c r="C262" s="318">
        <f>'CAPS INF II VM-VG'!B22</f>
        <v>1</v>
      </c>
      <c r="D262" s="444">
        <f t="shared" si="347"/>
        <v>40</v>
      </c>
      <c r="E262" s="664">
        <f>'CAPS INF II VM-VG'!G22</f>
        <v>1</v>
      </c>
      <c r="F262" s="503">
        <f t="shared" si="348"/>
        <v>0</v>
      </c>
      <c r="G262" s="664">
        <f>'CAPS INF II VM-VG'!I22</f>
        <v>0</v>
      </c>
      <c r="H262" s="503">
        <f t="shared" si="349"/>
        <v>-40</v>
      </c>
      <c r="I262" s="664">
        <f>'CAPS INF II VM-VG'!K22</f>
        <v>0</v>
      </c>
      <c r="J262" s="503">
        <f t="shared" si="350"/>
        <v>-40</v>
      </c>
      <c r="K262" s="392">
        <f t="shared" si="351"/>
        <v>1</v>
      </c>
      <c r="L262" s="471">
        <f t="shared" si="352"/>
        <v>-80</v>
      </c>
      <c r="M262" s="664">
        <f>'CAPS INF II VM-VG'!O22</f>
        <v>0</v>
      </c>
      <c r="N262" s="503">
        <f t="shared" si="353"/>
        <v>-40</v>
      </c>
      <c r="O262" s="664">
        <f>'CAPS INF II VM-VG'!Q22</f>
        <v>0</v>
      </c>
      <c r="P262" s="503">
        <f t="shared" si="354"/>
        <v>-40</v>
      </c>
      <c r="Q262" s="664">
        <f>'CAPS INF II VM-VG'!S22</f>
        <v>0</v>
      </c>
      <c r="R262" s="503">
        <f t="shared" si="355"/>
        <v>-40</v>
      </c>
      <c r="S262" s="392">
        <f t="shared" si="356"/>
        <v>0</v>
      </c>
      <c r="T262" s="471">
        <f t="shared" si="357"/>
        <v>-120</v>
      </c>
    </row>
    <row r="263" spans="1:20" ht="15.75" thickBot="1" x14ac:dyDescent="0.3">
      <c r="A263" s="164" t="s">
        <v>7</v>
      </c>
      <c r="B263" s="424">
        <f>SUM(B253:B262)</f>
        <v>322</v>
      </c>
      <c r="C263" s="165">
        <f>SUM(C253:C262)</f>
        <v>23</v>
      </c>
      <c r="D263" s="431">
        <f t="shared" ref="D263:T263" si="358">SUM(D253:D262)</f>
        <v>660</v>
      </c>
      <c r="E263" s="652">
        <f t="shared" si="358"/>
        <v>22.66</v>
      </c>
      <c r="F263" s="451">
        <f t="shared" si="358"/>
        <v>-14.240000000000009</v>
      </c>
      <c r="G263" s="652">
        <f t="shared" si="358"/>
        <v>0</v>
      </c>
      <c r="H263" s="451">
        <f t="shared" si="358"/>
        <v>-660</v>
      </c>
      <c r="I263" s="652">
        <f t="shared" si="358"/>
        <v>0</v>
      </c>
      <c r="J263" s="451">
        <f t="shared" si="358"/>
        <v>-660</v>
      </c>
      <c r="K263" s="106">
        <f t="shared" ref="K263:L263" si="359">SUM(K253:K262)</f>
        <v>22.66</v>
      </c>
      <c r="L263" s="853">
        <f t="shared" si="359"/>
        <v>-1334.24</v>
      </c>
      <c r="M263" s="652">
        <f t="shared" si="358"/>
        <v>0</v>
      </c>
      <c r="N263" s="451">
        <f t="shared" si="358"/>
        <v>-660</v>
      </c>
      <c r="O263" s="652">
        <f t="shared" si="358"/>
        <v>0</v>
      </c>
      <c r="P263" s="451">
        <f t="shared" si="358"/>
        <v>-660</v>
      </c>
      <c r="Q263" s="652">
        <f t="shared" si="358"/>
        <v>0</v>
      </c>
      <c r="R263" s="451">
        <f t="shared" si="358"/>
        <v>-660</v>
      </c>
      <c r="S263" s="106">
        <f t="shared" si="358"/>
        <v>0</v>
      </c>
      <c r="T263" s="464">
        <f t="shared" si="358"/>
        <v>-1980</v>
      </c>
    </row>
    <row r="265" spans="1:20" ht="15.75" x14ac:dyDescent="0.25">
      <c r="A265" s="1427" t="s">
        <v>312</v>
      </c>
      <c r="B265" s="1428"/>
      <c r="C265" s="1428"/>
      <c r="D265" s="1428"/>
      <c r="E265" s="1428"/>
      <c r="F265" s="1428"/>
      <c r="G265" s="1428"/>
      <c r="H265" s="1428"/>
      <c r="I265" s="1428"/>
      <c r="J265" s="1428"/>
      <c r="K265" s="1428"/>
      <c r="L265" s="1428"/>
      <c r="M265" s="1428"/>
      <c r="N265" s="1428"/>
      <c r="O265" s="1428"/>
      <c r="P265" s="1428"/>
      <c r="Q265" s="1428"/>
      <c r="R265" s="1428"/>
      <c r="S265" s="1428"/>
      <c r="T265" s="1428"/>
    </row>
    <row r="266" spans="1:20" ht="36.75" thickBot="1" x14ac:dyDescent="0.3">
      <c r="A266" s="144" t="s">
        <v>14</v>
      </c>
      <c r="B266" s="403" t="str">
        <f t="shared" ref="B266:T266" si="360">B5</f>
        <v>Carga Horária</v>
      </c>
      <c r="C266" s="145" t="str">
        <f t="shared" si="360"/>
        <v>Equipe Mínima TA</v>
      </c>
      <c r="D266" s="433" t="str">
        <f t="shared" si="360"/>
        <v>Total Horas</v>
      </c>
      <c r="E266" s="669" t="str">
        <f t="shared" si="360"/>
        <v>MAR</v>
      </c>
      <c r="F266" s="476" t="str">
        <f t="shared" si="360"/>
        <v>Saldo Mar</v>
      </c>
      <c r="G266" s="669" t="str">
        <f t="shared" si="360"/>
        <v>ABR</v>
      </c>
      <c r="H266" s="476" t="str">
        <f t="shared" si="360"/>
        <v>Saldo Abr</v>
      </c>
      <c r="I266" s="669" t="str">
        <f t="shared" si="360"/>
        <v>MAI</v>
      </c>
      <c r="J266" s="476" t="str">
        <f t="shared" si="360"/>
        <v>Saldo Mai</v>
      </c>
      <c r="K266" s="380" t="str">
        <f t="shared" ref="K266:L266" si="361">K5</f>
        <v>3º Trimestre</v>
      </c>
      <c r="L266" s="474" t="str">
        <f t="shared" si="361"/>
        <v>Saldo Trim</v>
      </c>
      <c r="M266" s="669" t="str">
        <f t="shared" si="360"/>
        <v>JUN</v>
      </c>
      <c r="N266" s="476" t="str">
        <f t="shared" si="360"/>
        <v>Saldo Jun</v>
      </c>
      <c r="O266" s="649" t="str">
        <f t="shared" si="360"/>
        <v>JUL</v>
      </c>
      <c r="P266" s="476" t="str">
        <f t="shared" si="360"/>
        <v>Saldo Jul</v>
      </c>
      <c r="Q266" s="649" t="str">
        <f t="shared" si="360"/>
        <v>AGO</v>
      </c>
      <c r="R266" s="476" t="str">
        <f t="shared" si="360"/>
        <v>Saldo Ago</v>
      </c>
      <c r="S266" s="380" t="str">
        <f t="shared" si="360"/>
        <v>4º Trimestre</v>
      </c>
      <c r="T266" s="474" t="str">
        <f t="shared" si="360"/>
        <v>Saldo Trim</v>
      </c>
    </row>
    <row r="267" spans="1:20" ht="15.75" thickTop="1" x14ac:dyDescent="0.25">
      <c r="A267" s="214" t="s">
        <v>116</v>
      </c>
      <c r="B267" s="419">
        <v>12</v>
      </c>
      <c r="C267" s="316">
        <f>'HORA CERTA'!B36</f>
        <v>4</v>
      </c>
      <c r="D267" s="442">
        <f t="shared" ref="D267:D278" si="362">C267*B267</f>
        <v>48</v>
      </c>
      <c r="E267" s="663">
        <f>'HORA CERTA'!G36</f>
        <v>4</v>
      </c>
      <c r="F267" s="455">
        <f t="shared" ref="F267:F278" si="363">(E267*$B267)-$D267</f>
        <v>0</v>
      </c>
      <c r="G267" s="663">
        <f>'HORA CERTA'!I36</f>
        <v>0</v>
      </c>
      <c r="H267" s="455">
        <f t="shared" ref="H267:H278" si="364">(G267*$B267)-$D267</f>
        <v>-48</v>
      </c>
      <c r="I267" s="663">
        <f>'HORA CERTA'!K36</f>
        <v>0</v>
      </c>
      <c r="J267" s="455">
        <f t="shared" ref="J267:J278" si="365">(I267*$B267)-$D267</f>
        <v>-48</v>
      </c>
      <c r="K267" s="391">
        <f t="shared" ref="K267:K278" si="366">SUM(E267,G267,I267)</f>
        <v>4</v>
      </c>
      <c r="L267" s="468">
        <f t="shared" ref="L267:L278" si="367">(K267*$B267)-$D267*3</f>
        <v>-96</v>
      </c>
      <c r="M267" s="663">
        <f>'HORA CERTA'!O36</f>
        <v>0</v>
      </c>
      <c r="N267" s="455">
        <f t="shared" ref="N267:N278" si="368">(M267*$B267)-$D267</f>
        <v>-48</v>
      </c>
      <c r="O267" s="663">
        <f>'HORA CERTA'!Q36</f>
        <v>0</v>
      </c>
      <c r="P267" s="455">
        <f t="shared" ref="P267:P278" si="369">(O267*$B267)-$D267</f>
        <v>-48</v>
      </c>
      <c r="Q267" s="663">
        <f>'HORA CERTA'!S36</f>
        <v>0</v>
      </c>
      <c r="R267" s="455">
        <f t="shared" ref="R267:R278" si="370">(Q267*$B267)-$D267</f>
        <v>-48</v>
      </c>
      <c r="S267" s="391">
        <f t="shared" ref="S267:S278" si="371">SUM(M267,O267,Q267)</f>
        <v>0</v>
      </c>
      <c r="T267" s="468">
        <f t="shared" ref="T267:T278" si="372">(S267*$B267)-$D267*3</f>
        <v>-144</v>
      </c>
    </row>
    <row r="268" spans="1:20" x14ac:dyDescent="0.25">
      <c r="A268" s="215" t="s">
        <v>117</v>
      </c>
      <c r="B268" s="420">
        <v>12</v>
      </c>
      <c r="C268" s="319">
        <f>'HORA CERTA'!B37</f>
        <v>6</v>
      </c>
      <c r="D268" s="443">
        <f t="shared" si="362"/>
        <v>72</v>
      </c>
      <c r="E268" s="665">
        <f>'HORA CERTA'!G37</f>
        <v>6</v>
      </c>
      <c r="F268" s="504">
        <f t="shared" si="363"/>
        <v>0</v>
      </c>
      <c r="G268" s="665">
        <f>'HORA CERTA'!I37</f>
        <v>0</v>
      </c>
      <c r="H268" s="504">
        <f t="shared" si="364"/>
        <v>-72</v>
      </c>
      <c r="I268" s="665">
        <f>'HORA CERTA'!K37</f>
        <v>0</v>
      </c>
      <c r="J268" s="504">
        <f t="shared" si="365"/>
        <v>-72</v>
      </c>
      <c r="K268" s="393">
        <f t="shared" si="366"/>
        <v>6</v>
      </c>
      <c r="L268" s="472">
        <f t="shared" si="367"/>
        <v>-144</v>
      </c>
      <c r="M268" s="665">
        <f>'HORA CERTA'!O37</f>
        <v>0</v>
      </c>
      <c r="N268" s="504">
        <f t="shared" si="368"/>
        <v>-72</v>
      </c>
      <c r="O268" s="665">
        <f>'HORA CERTA'!Q37</f>
        <v>0</v>
      </c>
      <c r="P268" s="504">
        <f t="shared" si="369"/>
        <v>-72</v>
      </c>
      <c r="Q268" s="665">
        <f>'HORA CERTA'!S37</f>
        <v>0</v>
      </c>
      <c r="R268" s="504">
        <f t="shared" si="370"/>
        <v>-72</v>
      </c>
      <c r="S268" s="393">
        <f t="shared" si="371"/>
        <v>0</v>
      </c>
      <c r="T268" s="472">
        <f t="shared" si="372"/>
        <v>-216</v>
      </c>
    </row>
    <row r="269" spans="1:20" x14ac:dyDescent="0.25">
      <c r="A269" s="215" t="s">
        <v>118</v>
      </c>
      <c r="B269" s="420">
        <v>12</v>
      </c>
      <c r="C269" s="319">
        <f>'HORA CERTA'!B38</f>
        <v>5</v>
      </c>
      <c r="D269" s="443">
        <f t="shared" si="362"/>
        <v>60</v>
      </c>
      <c r="E269" s="665">
        <f>'HORA CERTA'!G38</f>
        <v>4.5</v>
      </c>
      <c r="F269" s="504">
        <f t="shared" si="363"/>
        <v>-6</v>
      </c>
      <c r="G269" s="665">
        <f>'HORA CERTA'!I38</f>
        <v>0</v>
      </c>
      <c r="H269" s="504">
        <f t="shared" si="364"/>
        <v>-60</v>
      </c>
      <c r="I269" s="665">
        <f>'HORA CERTA'!K38</f>
        <v>0</v>
      </c>
      <c r="J269" s="504">
        <f t="shared" si="365"/>
        <v>-60</v>
      </c>
      <c r="K269" s="393">
        <f t="shared" si="366"/>
        <v>4.5</v>
      </c>
      <c r="L269" s="472">
        <f t="shared" si="367"/>
        <v>-126</v>
      </c>
      <c r="M269" s="665">
        <f>'HORA CERTA'!O38</f>
        <v>0</v>
      </c>
      <c r="N269" s="504">
        <f t="shared" si="368"/>
        <v>-60</v>
      </c>
      <c r="O269" s="665">
        <f>'HORA CERTA'!Q38</f>
        <v>0</v>
      </c>
      <c r="P269" s="504">
        <f t="shared" si="369"/>
        <v>-60</v>
      </c>
      <c r="Q269" s="665">
        <f>'HORA CERTA'!S38</f>
        <v>0</v>
      </c>
      <c r="R269" s="504">
        <f t="shared" si="370"/>
        <v>-60</v>
      </c>
      <c r="S269" s="393">
        <f t="shared" si="371"/>
        <v>0</v>
      </c>
      <c r="T269" s="472">
        <f t="shared" si="372"/>
        <v>-180</v>
      </c>
    </row>
    <row r="270" spans="1:20" x14ac:dyDescent="0.25">
      <c r="A270" s="215" t="s">
        <v>119</v>
      </c>
      <c r="B270" s="420">
        <v>12</v>
      </c>
      <c r="C270" s="319">
        <f>'HORA CERTA'!B39</f>
        <v>6</v>
      </c>
      <c r="D270" s="443">
        <f t="shared" si="362"/>
        <v>72</v>
      </c>
      <c r="E270" s="665">
        <f>'HORA CERTA'!G39</f>
        <v>4</v>
      </c>
      <c r="F270" s="504">
        <f t="shared" si="363"/>
        <v>-24</v>
      </c>
      <c r="G270" s="665">
        <f>'HORA CERTA'!I39</f>
        <v>0</v>
      </c>
      <c r="H270" s="504">
        <f t="shared" si="364"/>
        <v>-72</v>
      </c>
      <c r="I270" s="665">
        <f>'HORA CERTA'!K39</f>
        <v>0</v>
      </c>
      <c r="J270" s="504">
        <f t="shared" si="365"/>
        <v>-72</v>
      </c>
      <c r="K270" s="393">
        <f t="shared" si="366"/>
        <v>4</v>
      </c>
      <c r="L270" s="472">
        <f t="shared" si="367"/>
        <v>-168</v>
      </c>
      <c r="M270" s="665">
        <f>'HORA CERTA'!O39</f>
        <v>0</v>
      </c>
      <c r="N270" s="504">
        <f t="shared" si="368"/>
        <v>-72</v>
      </c>
      <c r="O270" s="665">
        <f>'HORA CERTA'!Q39</f>
        <v>0</v>
      </c>
      <c r="P270" s="504">
        <f t="shared" si="369"/>
        <v>-72</v>
      </c>
      <c r="Q270" s="665">
        <f>'HORA CERTA'!S39</f>
        <v>0</v>
      </c>
      <c r="R270" s="504">
        <f t="shared" si="370"/>
        <v>-72</v>
      </c>
      <c r="S270" s="393">
        <f t="shared" si="371"/>
        <v>0</v>
      </c>
      <c r="T270" s="472">
        <f t="shared" si="372"/>
        <v>-216</v>
      </c>
    </row>
    <row r="271" spans="1:20" x14ac:dyDescent="0.25">
      <c r="A271" s="215" t="s">
        <v>120</v>
      </c>
      <c r="B271" s="420">
        <v>12</v>
      </c>
      <c r="C271" s="319">
        <f>'HORA CERTA'!B40</f>
        <v>6</v>
      </c>
      <c r="D271" s="443">
        <f t="shared" si="362"/>
        <v>72</v>
      </c>
      <c r="E271" s="665">
        <f>'HORA CERTA'!G40</f>
        <v>5</v>
      </c>
      <c r="F271" s="504">
        <f t="shared" si="363"/>
        <v>-12</v>
      </c>
      <c r="G271" s="665">
        <f>'HORA CERTA'!I40</f>
        <v>0</v>
      </c>
      <c r="H271" s="504">
        <f t="shared" si="364"/>
        <v>-72</v>
      </c>
      <c r="I271" s="665">
        <f>'HORA CERTA'!K40</f>
        <v>0</v>
      </c>
      <c r="J271" s="504">
        <f t="shared" si="365"/>
        <v>-72</v>
      </c>
      <c r="K271" s="393">
        <f t="shared" si="366"/>
        <v>5</v>
      </c>
      <c r="L271" s="472">
        <f t="shared" si="367"/>
        <v>-156</v>
      </c>
      <c r="M271" s="665">
        <f>'HORA CERTA'!O40</f>
        <v>0</v>
      </c>
      <c r="N271" s="504">
        <f t="shared" si="368"/>
        <v>-72</v>
      </c>
      <c r="O271" s="665">
        <f>'HORA CERTA'!Q40</f>
        <v>0</v>
      </c>
      <c r="P271" s="504">
        <f t="shared" si="369"/>
        <v>-72</v>
      </c>
      <c r="Q271" s="665">
        <f>'HORA CERTA'!S40</f>
        <v>0</v>
      </c>
      <c r="R271" s="504">
        <f t="shared" si="370"/>
        <v>-72</v>
      </c>
      <c r="S271" s="393">
        <f t="shared" si="371"/>
        <v>0</v>
      </c>
      <c r="T271" s="472">
        <f t="shared" si="372"/>
        <v>-216</v>
      </c>
    </row>
    <row r="272" spans="1:20" x14ac:dyDescent="0.25">
      <c r="A272" s="215" t="s">
        <v>192</v>
      </c>
      <c r="B272" s="420">
        <v>12</v>
      </c>
      <c r="C272" s="319">
        <f>'HORA CERTA'!B41</f>
        <v>4</v>
      </c>
      <c r="D272" s="443">
        <f t="shared" si="362"/>
        <v>48</v>
      </c>
      <c r="E272" s="665">
        <f>'HORA CERTA'!G41</f>
        <v>1</v>
      </c>
      <c r="F272" s="504">
        <f t="shared" si="363"/>
        <v>-36</v>
      </c>
      <c r="G272" s="665">
        <f>'HORA CERTA'!I41</f>
        <v>0</v>
      </c>
      <c r="H272" s="504">
        <f t="shared" si="364"/>
        <v>-48</v>
      </c>
      <c r="I272" s="665">
        <f>'HORA CERTA'!K41</f>
        <v>0</v>
      </c>
      <c r="J272" s="504">
        <f t="shared" si="365"/>
        <v>-48</v>
      </c>
      <c r="K272" s="393">
        <f t="shared" si="366"/>
        <v>1</v>
      </c>
      <c r="L272" s="472">
        <f t="shared" si="367"/>
        <v>-132</v>
      </c>
      <c r="M272" s="665">
        <f>'HORA CERTA'!O41</f>
        <v>0</v>
      </c>
      <c r="N272" s="504">
        <f t="shared" si="368"/>
        <v>-48</v>
      </c>
      <c r="O272" s="665">
        <f>'HORA CERTA'!Q41</f>
        <v>0</v>
      </c>
      <c r="P272" s="504">
        <f t="shared" si="369"/>
        <v>-48</v>
      </c>
      <c r="Q272" s="665">
        <f>'HORA CERTA'!S41</f>
        <v>0</v>
      </c>
      <c r="R272" s="504">
        <f t="shared" si="370"/>
        <v>-48</v>
      </c>
      <c r="S272" s="393">
        <f t="shared" si="371"/>
        <v>0</v>
      </c>
      <c r="T272" s="472">
        <f t="shared" si="372"/>
        <v>-144</v>
      </c>
    </row>
    <row r="273" spans="1:20" x14ac:dyDescent="0.25">
      <c r="A273" s="215" t="s">
        <v>121</v>
      </c>
      <c r="B273" s="420">
        <v>12</v>
      </c>
      <c r="C273" s="319">
        <f>'HORA CERTA'!B42</f>
        <v>5</v>
      </c>
      <c r="D273" s="443">
        <f t="shared" si="362"/>
        <v>60</v>
      </c>
      <c r="E273" s="665">
        <f>'HORA CERTA'!G42</f>
        <v>4</v>
      </c>
      <c r="F273" s="504">
        <f t="shared" si="363"/>
        <v>-12</v>
      </c>
      <c r="G273" s="665">
        <f>'HORA CERTA'!I42</f>
        <v>0</v>
      </c>
      <c r="H273" s="504">
        <f t="shared" si="364"/>
        <v>-60</v>
      </c>
      <c r="I273" s="665">
        <f>'HORA CERTA'!K42</f>
        <v>0</v>
      </c>
      <c r="J273" s="504">
        <f t="shared" si="365"/>
        <v>-60</v>
      </c>
      <c r="K273" s="393">
        <f t="shared" si="366"/>
        <v>4</v>
      </c>
      <c r="L273" s="472">
        <f t="shared" si="367"/>
        <v>-132</v>
      </c>
      <c r="M273" s="665">
        <f>'HORA CERTA'!O42</f>
        <v>0</v>
      </c>
      <c r="N273" s="504">
        <f t="shared" si="368"/>
        <v>-60</v>
      </c>
      <c r="O273" s="665">
        <f>'HORA CERTA'!Q42</f>
        <v>0</v>
      </c>
      <c r="P273" s="504">
        <f t="shared" si="369"/>
        <v>-60</v>
      </c>
      <c r="Q273" s="665">
        <f>'HORA CERTA'!S42</f>
        <v>0</v>
      </c>
      <c r="R273" s="504">
        <f t="shared" si="370"/>
        <v>-60</v>
      </c>
      <c r="S273" s="393">
        <f t="shared" si="371"/>
        <v>0</v>
      </c>
      <c r="T273" s="472">
        <f t="shared" si="372"/>
        <v>-180</v>
      </c>
    </row>
    <row r="274" spans="1:20" x14ac:dyDescent="0.25">
      <c r="A274" s="215" t="s">
        <v>122</v>
      </c>
      <c r="B274" s="420">
        <v>12</v>
      </c>
      <c r="C274" s="319">
        <f>'HORA CERTA'!B43</f>
        <v>3</v>
      </c>
      <c r="D274" s="443">
        <f t="shared" si="362"/>
        <v>36</v>
      </c>
      <c r="E274" s="666">
        <f>'HORA CERTA'!G43</f>
        <v>3</v>
      </c>
      <c r="F274" s="504">
        <f t="shared" si="363"/>
        <v>0</v>
      </c>
      <c r="G274" s="666">
        <f>'HORA CERTA'!I43</f>
        <v>0</v>
      </c>
      <c r="H274" s="504">
        <f t="shared" si="364"/>
        <v>-36</v>
      </c>
      <c r="I274" s="666">
        <f>'HORA CERTA'!K43</f>
        <v>0</v>
      </c>
      <c r="J274" s="504">
        <f t="shared" si="365"/>
        <v>-36</v>
      </c>
      <c r="K274" s="220">
        <f t="shared" si="366"/>
        <v>3</v>
      </c>
      <c r="L274" s="472">
        <f t="shared" si="367"/>
        <v>-72</v>
      </c>
      <c r="M274" s="666">
        <f>'HORA CERTA'!O43</f>
        <v>0</v>
      </c>
      <c r="N274" s="504">
        <f t="shared" si="368"/>
        <v>-36</v>
      </c>
      <c r="O274" s="666">
        <f>'HORA CERTA'!Q43</f>
        <v>0</v>
      </c>
      <c r="P274" s="504">
        <f t="shared" si="369"/>
        <v>-36</v>
      </c>
      <c r="Q274" s="666">
        <f>'HORA CERTA'!S43</f>
        <v>0</v>
      </c>
      <c r="R274" s="504">
        <f t="shared" si="370"/>
        <v>-36</v>
      </c>
      <c r="S274" s="220">
        <f t="shared" si="371"/>
        <v>0</v>
      </c>
      <c r="T274" s="472">
        <f t="shared" si="372"/>
        <v>-108</v>
      </c>
    </row>
    <row r="275" spans="1:20" x14ac:dyDescent="0.25">
      <c r="A275" s="215" t="s">
        <v>123</v>
      </c>
      <c r="B275" s="420">
        <v>12</v>
      </c>
      <c r="C275" s="319">
        <f>'HORA CERTA'!B44</f>
        <v>2</v>
      </c>
      <c r="D275" s="443">
        <f t="shared" si="362"/>
        <v>24</v>
      </c>
      <c r="E275" s="666">
        <f>'HORA CERTA'!G44</f>
        <v>1</v>
      </c>
      <c r="F275" s="504">
        <f t="shared" si="363"/>
        <v>-12</v>
      </c>
      <c r="G275" s="666">
        <f>'HORA CERTA'!I44</f>
        <v>0</v>
      </c>
      <c r="H275" s="504">
        <f t="shared" si="364"/>
        <v>-24</v>
      </c>
      <c r="I275" s="666">
        <f>'HORA CERTA'!K44</f>
        <v>0</v>
      </c>
      <c r="J275" s="504">
        <f t="shared" si="365"/>
        <v>-24</v>
      </c>
      <c r="K275" s="220">
        <f t="shared" si="366"/>
        <v>1</v>
      </c>
      <c r="L275" s="472">
        <f t="shared" si="367"/>
        <v>-60</v>
      </c>
      <c r="M275" s="666">
        <f>'HORA CERTA'!O44</f>
        <v>0</v>
      </c>
      <c r="N275" s="504">
        <f t="shared" si="368"/>
        <v>-24</v>
      </c>
      <c r="O275" s="666">
        <f>'HORA CERTA'!Q44</f>
        <v>0</v>
      </c>
      <c r="P275" s="504">
        <f t="shared" si="369"/>
        <v>-24</v>
      </c>
      <c r="Q275" s="666">
        <f>'HORA CERTA'!S44</f>
        <v>0</v>
      </c>
      <c r="R275" s="504">
        <f t="shared" si="370"/>
        <v>-24</v>
      </c>
      <c r="S275" s="220">
        <f t="shared" si="371"/>
        <v>0</v>
      </c>
      <c r="T275" s="472">
        <f t="shared" si="372"/>
        <v>-72</v>
      </c>
    </row>
    <row r="276" spans="1:20" x14ac:dyDescent="0.25">
      <c r="A276" s="313" t="s">
        <v>124</v>
      </c>
      <c r="B276" s="420">
        <v>12</v>
      </c>
      <c r="C276" s="319">
        <f>'HORA CERTA'!B45</f>
        <v>1</v>
      </c>
      <c r="D276" s="443">
        <f t="shared" si="362"/>
        <v>12</v>
      </c>
      <c r="E276" s="666">
        <f>'HORA CERTA'!G45</f>
        <v>1</v>
      </c>
      <c r="F276" s="504">
        <f t="shared" si="363"/>
        <v>0</v>
      </c>
      <c r="G276" s="666">
        <f>'HORA CERTA'!I45</f>
        <v>0</v>
      </c>
      <c r="H276" s="504">
        <f t="shared" si="364"/>
        <v>-12</v>
      </c>
      <c r="I276" s="666">
        <f>'HORA CERTA'!K45</f>
        <v>0</v>
      </c>
      <c r="J276" s="504">
        <f t="shared" si="365"/>
        <v>-12</v>
      </c>
      <c r="K276" s="220">
        <f t="shared" si="366"/>
        <v>1</v>
      </c>
      <c r="L276" s="472">
        <f t="shared" si="367"/>
        <v>-24</v>
      </c>
      <c r="M276" s="666">
        <f>'HORA CERTA'!O45</f>
        <v>0</v>
      </c>
      <c r="N276" s="504">
        <f t="shared" si="368"/>
        <v>-12</v>
      </c>
      <c r="O276" s="666">
        <f>'HORA CERTA'!Q45</f>
        <v>0</v>
      </c>
      <c r="P276" s="504">
        <f t="shared" si="369"/>
        <v>-12</v>
      </c>
      <c r="Q276" s="666">
        <f>'HORA CERTA'!S45</f>
        <v>0</v>
      </c>
      <c r="R276" s="504">
        <f t="shared" si="370"/>
        <v>-12</v>
      </c>
      <c r="S276" s="220">
        <f t="shared" si="371"/>
        <v>0</v>
      </c>
      <c r="T276" s="472">
        <f t="shared" si="372"/>
        <v>-36</v>
      </c>
    </row>
    <row r="277" spans="1:20" x14ac:dyDescent="0.25">
      <c r="A277" s="215" t="s">
        <v>125</v>
      </c>
      <c r="B277" s="420">
        <v>40</v>
      </c>
      <c r="C277" s="319">
        <f>'HORA CERTA'!B46</f>
        <v>1</v>
      </c>
      <c r="D277" s="443">
        <f t="shared" si="362"/>
        <v>40</v>
      </c>
      <c r="E277" s="666">
        <f>'HORA CERTA'!G46</f>
        <v>1.75</v>
      </c>
      <c r="F277" s="504">
        <f t="shared" si="363"/>
        <v>30</v>
      </c>
      <c r="G277" s="666">
        <f>'HORA CERTA'!I46</f>
        <v>0</v>
      </c>
      <c r="H277" s="504">
        <f t="shared" si="364"/>
        <v>-40</v>
      </c>
      <c r="I277" s="666">
        <f>'HORA CERTA'!K46</f>
        <v>0</v>
      </c>
      <c r="J277" s="504">
        <f t="shared" si="365"/>
        <v>-40</v>
      </c>
      <c r="K277" s="220">
        <f t="shared" si="366"/>
        <v>1.75</v>
      </c>
      <c r="L277" s="472">
        <f t="shared" si="367"/>
        <v>-50</v>
      </c>
      <c r="M277" s="666">
        <f>'HORA CERTA'!O46</f>
        <v>0</v>
      </c>
      <c r="N277" s="504">
        <f t="shared" si="368"/>
        <v>-40</v>
      </c>
      <c r="O277" s="666">
        <f>'HORA CERTA'!Q46</f>
        <v>0</v>
      </c>
      <c r="P277" s="504">
        <f t="shared" si="369"/>
        <v>-40</v>
      </c>
      <c r="Q277" s="666">
        <f>'HORA CERTA'!S46</f>
        <v>0</v>
      </c>
      <c r="R277" s="504">
        <f t="shared" si="370"/>
        <v>-40</v>
      </c>
      <c r="S277" s="220">
        <f t="shared" si="371"/>
        <v>0</v>
      </c>
      <c r="T277" s="472">
        <f t="shared" si="372"/>
        <v>-120</v>
      </c>
    </row>
    <row r="278" spans="1:20" ht="15.75" thickBot="1" x14ac:dyDescent="0.3">
      <c r="A278" s="221" t="s">
        <v>126</v>
      </c>
      <c r="B278" s="421">
        <v>36</v>
      </c>
      <c r="C278" s="318">
        <f>'HORA CERTA'!B47</f>
        <v>4</v>
      </c>
      <c r="D278" s="444">
        <f t="shared" si="362"/>
        <v>144</v>
      </c>
      <c r="E278" s="667">
        <f>'HORA CERTA'!G47</f>
        <v>4</v>
      </c>
      <c r="F278" s="503">
        <f t="shared" si="363"/>
        <v>0</v>
      </c>
      <c r="G278" s="667">
        <f>'HORA CERTA'!I47</f>
        <v>0</v>
      </c>
      <c r="H278" s="503">
        <f t="shared" si="364"/>
        <v>-144</v>
      </c>
      <c r="I278" s="667">
        <f>'HORA CERTA'!K47</f>
        <v>0</v>
      </c>
      <c r="J278" s="503">
        <f t="shared" si="365"/>
        <v>-144</v>
      </c>
      <c r="K278" s="223">
        <f t="shared" si="366"/>
        <v>4</v>
      </c>
      <c r="L278" s="471">
        <f t="shared" si="367"/>
        <v>-288</v>
      </c>
      <c r="M278" s="667">
        <f>'HORA CERTA'!O47</f>
        <v>0</v>
      </c>
      <c r="N278" s="503">
        <f t="shared" si="368"/>
        <v>-144</v>
      </c>
      <c r="O278" s="667">
        <f>'HORA CERTA'!Q47</f>
        <v>0</v>
      </c>
      <c r="P278" s="503">
        <f t="shared" si="369"/>
        <v>-144</v>
      </c>
      <c r="Q278" s="667">
        <f>'HORA CERTA'!S47</f>
        <v>0</v>
      </c>
      <c r="R278" s="503">
        <f t="shared" si="370"/>
        <v>-144</v>
      </c>
      <c r="S278" s="223">
        <f t="shared" si="371"/>
        <v>0</v>
      </c>
      <c r="T278" s="471">
        <f t="shared" si="372"/>
        <v>-432</v>
      </c>
    </row>
    <row r="279" spans="1:20" ht="15.75" thickBot="1" x14ac:dyDescent="0.3">
      <c r="A279" s="224" t="s">
        <v>7</v>
      </c>
      <c r="B279" s="425">
        <f>SUM(B267:B278)</f>
        <v>196</v>
      </c>
      <c r="C279" s="225">
        <f>SUM(C267:C278)</f>
        <v>47</v>
      </c>
      <c r="D279" s="445">
        <f t="shared" ref="D279:T279" si="373">SUM(D267:D278)</f>
        <v>688</v>
      </c>
      <c r="E279" s="668">
        <f t="shared" si="373"/>
        <v>39.25</v>
      </c>
      <c r="F279" s="458">
        <f t="shared" si="373"/>
        <v>-72</v>
      </c>
      <c r="G279" s="668">
        <f t="shared" si="373"/>
        <v>0</v>
      </c>
      <c r="H279" s="458">
        <f t="shared" si="373"/>
        <v>-688</v>
      </c>
      <c r="I279" s="668">
        <f t="shared" si="373"/>
        <v>0</v>
      </c>
      <c r="J279" s="458">
        <f t="shared" si="373"/>
        <v>-688</v>
      </c>
      <c r="K279" s="228">
        <f t="shared" ref="K279:L279" si="374">SUM(K267:K278)</f>
        <v>39.25</v>
      </c>
      <c r="L279" s="473">
        <f t="shared" si="374"/>
        <v>-1448</v>
      </c>
      <c r="M279" s="668">
        <f t="shared" si="373"/>
        <v>0</v>
      </c>
      <c r="N279" s="458">
        <f t="shared" si="373"/>
        <v>-688</v>
      </c>
      <c r="O279" s="668">
        <f t="shared" si="373"/>
        <v>0</v>
      </c>
      <c r="P279" s="458">
        <f t="shared" si="373"/>
        <v>-688</v>
      </c>
      <c r="Q279" s="668">
        <f t="shared" si="373"/>
        <v>0</v>
      </c>
      <c r="R279" s="458">
        <f t="shared" si="373"/>
        <v>-688</v>
      </c>
      <c r="S279" s="228">
        <f t="shared" si="373"/>
        <v>0</v>
      </c>
      <c r="T279" s="473">
        <f t="shared" si="373"/>
        <v>-2064</v>
      </c>
    </row>
    <row r="281" spans="1:20" ht="15.75" x14ac:dyDescent="0.25">
      <c r="A281" s="1427" t="s">
        <v>272</v>
      </c>
      <c r="B281" s="1428"/>
      <c r="C281" s="1428"/>
      <c r="D281" s="1428"/>
      <c r="E281" s="1428"/>
      <c r="F281" s="1428"/>
      <c r="G281" s="1428"/>
      <c r="H281" s="1428"/>
      <c r="I281" s="1428"/>
      <c r="J281" s="1428"/>
      <c r="K281" s="1428"/>
      <c r="L281" s="1428"/>
      <c r="M281" s="1428"/>
      <c r="N281" s="1428"/>
      <c r="O281" s="1428"/>
      <c r="P281" s="1428"/>
      <c r="Q281" s="1428"/>
      <c r="R281" s="1428"/>
      <c r="S281" s="1428"/>
      <c r="T281" s="1428"/>
    </row>
    <row r="282" spans="1:20" ht="36.75" thickBot="1" x14ac:dyDescent="0.3">
      <c r="A282" s="144" t="s">
        <v>14</v>
      </c>
      <c r="B282" s="403" t="str">
        <f t="shared" ref="B282:T282" si="375">B5</f>
        <v>Carga Horária</v>
      </c>
      <c r="C282" s="145" t="str">
        <f t="shared" si="375"/>
        <v>Equipe Mínima TA</v>
      </c>
      <c r="D282" s="433" t="str">
        <f t="shared" si="375"/>
        <v>Total Horas</v>
      </c>
      <c r="E282" s="669" t="str">
        <f t="shared" si="375"/>
        <v>MAR</v>
      </c>
      <c r="F282" s="476" t="str">
        <f t="shared" si="375"/>
        <v>Saldo Mar</v>
      </c>
      <c r="G282" s="669" t="str">
        <f t="shared" si="375"/>
        <v>ABR</v>
      </c>
      <c r="H282" s="476" t="str">
        <f t="shared" si="375"/>
        <v>Saldo Abr</v>
      </c>
      <c r="I282" s="669" t="str">
        <f t="shared" si="375"/>
        <v>MAI</v>
      </c>
      <c r="J282" s="476" t="str">
        <f t="shared" si="375"/>
        <v>Saldo Mai</v>
      </c>
      <c r="K282" s="380" t="str">
        <f t="shared" ref="K282:L282" si="376">K5</f>
        <v>3º Trimestre</v>
      </c>
      <c r="L282" s="474" t="str">
        <f t="shared" si="376"/>
        <v>Saldo Trim</v>
      </c>
      <c r="M282" s="669" t="str">
        <f t="shared" si="375"/>
        <v>JUN</v>
      </c>
      <c r="N282" s="476" t="str">
        <f t="shared" si="375"/>
        <v>Saldo Jun</v>
      </c>
      <c r="O282" s="649" t="str">
        <f t="shared" si="375"/>
        <v>JUL</v>
      </c>
      <c r="P282" s="476" t="str">
        <f t="shared" si="375"/>
        <v>Saldo Jul</v>
      </c>
      <c r="Q282" s="649" t="str">
        <f t="shared" si="375"/>
        <v>AGO</v>
      </c>
      <c r="R282" s="476" t="str">
        <f t="shared" si="375"/>
        <v>Saldo Ago</v>
      </c>
      <c r="S282" s="380" t="str">
        <f t="shared" si="375"/>
        <v>4º Trimestre</v>
      </c>
      <c r="T282" s="474" t="str">
        <f t="shared" si="375"/>
        <v>Saldo Trim</v>
      </c>
    </row>
    <row r="283" spans="1:20" ht="15.75" thickTop="1" x14ac:dyDescent="0.25">
      <c r="A283" s="151" t="s">
        <v>188</v>
      </c>
      <c r="B283" s="404">
        <v>12</v>
      </c>
      <c r="C283" s="182">
        <f>'PSM V MARIA BAIXA'!B20</f>
        <v>40</v>
      </c>
      <c r="D283" s="427">
        <f t="shared" ref="D283:D287" si="377">C283*B283</f>
        <v>480</v>
      </c>
      <c r="E283" s="650">
        <f>'PSM V MARIA BAIXA'!G20</f>
        <v>0</v>
      </c>
      <c r="F283" s="448">
        <f t="shared" ref="F283:F287" si="378">(E283*$B283)-$D283</f>
        <v>-480</v>
      </c>
      <c r="G283" s="650">
        <f>'PSM V MARIA BAIXA'!I20</f>
        <v>0</v>
      </c>
      <c r="H283" s="448">
        <f t="shared" ref="H283:H287" si="379">(G283*$B283)-$D283</f>
        <v>-480</v>
      </c>
      <c r="I283" s="650">
        <f>'PSM V MARIA BAIXA'!K20</f>
        <v>0</v>
      </c>
      <c r="J283" s="448">
        <f t="shared" ref="J283:J287" si="380">(I283*$B283)-$D283</f>
        <v>-480</v>
      </c>
      <c r="K283" s="366">
        <f t="shared" ref="K283:K287" si="381">SUM(E283,G283,I283)</f>
        <v>0</v>
      </c>
      <c r="L283" s="461">
        <f t="shared" ref="L283:L287" si="382">(K283*$B283)-$D283*3</f>
        <v>-1440</v>
      </c>
      <c r="M283" s="650">
        <f>'PSM V MARIA BAIXA'!O20</f>
        <v>0</v>
      </c>
      <c r="N283" s="448">
        <f t="shared" ref="N283:N287" si="383">(M283*$B283)-$D283</f>
        <v>-480</v>
      </c>
      <c r="O283" s="650">
        <f>'PSM V MARIA BAIXA'!Q20</f>
        <v>0</v>
      </c>
      <c r="P283" s="448">
        <f t="shared" ref="P283:P287" si="384">(O283*$B283)-$D283</f>
        <v>-480</v>
      </c>
      <c r="Q283" s="650">
        <f>'PSM V MARIA BAIXA'!S20</f>
        <v>0</v>
      </c>
      <c r="R283" s="448">
        <f t="shared" ref="R283:R287" si="385">(Q283*$B283)-$D283</f>
        <v>-480</v>
      </c>
      <c r="S283" s="366">
        <f t="shared" ref="S283:S287" si="386">SUM(M283,O283,Q283)</f>
        <v>0</v>
      </c>
      <c r="T283" s="461">
        <f t="shared" ref="T283:T287" si="387">(S283*$B283)-$D283*3</f>
        <v>-1440</v>
      </c>
    </row>
    <row r="284" spans="1:20" x14ac:dyDescent="0.25">
      <c r="A284" s="151" t="s">
        <v>185</v>
      </c>
      <c r="B284" s="404">
        <v>30</v>
      </c>
      <c r="C284" s="179">
        <f>'PSM V MARIA BAIXA'!B21</f>
        <v>1</v>
      </c>
      <c r="D284" s="428">
        <f t="shared" si="377"/>
        <v>30</v>
      </c>
      <c r="E284" s="159">
        <f>'PSM V MARIA BAIXA'!G21</f>
        <v>0</v>
      </c>
      <c r="F284" s="449">
        <f t="shared" si="378"/>
        <v>-30</v>
      </c>
      <c r="G284" s="159">
        <f>'PSM V MARIA BAIXA'!I21</f>
        <v>0</v>
      </c>
      <c r="H284" s="449">
        <f t="shared" si="379"/>
        <v>-30</v>
      </c>
      <c r="I284" s="159">
        <f>'PSM V MARIA BAIXA'!K21</f>
        <v>0</v>
      </c>
      <c r="J284" s="449">
        <f t="shared" si="380"/>
        <v>-30</v>
      </c>
      <c r="K284" s="382">
        <f t="shared" si="381"/>
        <v>0</v>
      </c>
      <c r="L284" s="462">
        <f t="shared" si="382"/>
        <v>-90</v>
      </c>
      <c r="M284" s="159">
        <f>'PSM V MARIA BAIXA'!O21</f>
        <v>0</v>
      </c>
      <c r="N284" s="449">
        <f t="shared" si="383"/>
        <v>-30</v>
      </c>
      <c r="O284" s="159">
        <f>'PSM V MARIA BAIXA'!Q21</f>
        <v>0</v>
      </c>
      <c r="P284" s="449">
        <f t="shared" si="384"/>
        <v>-30</v>
      </c>
      <c r="Q284" s="159">
        <f>'PSM V MARIA BAIXA'!S21</f>
        <v>0</v>
      </c>
      <c r="R284" s="449">
        <f t="shared" si="385"/>
        <v>-30</v>
      </c>
      <c r="S284" s="382">
        <f t="shared" si="386"/>
        <v>0</v>
      </c>
      <c r="T284" s="462">
        <f t="shared" si="387"/>
        <v>-90</v>
      </c>
    </row>
    <row r="285" spans="1:20" x14ac:dyDescent="0.25">
      <c r="A285" s="230" t="s">
        <v>189</v>
      </c>
      <c r="B285" s="422">
        <v>12</v>
      </c>
      <c r="C285" s="158">
        <f>'PSM V MARIA BAIXA'!B22</f>
        <v>14</v>
      </c>
      <c r="D285" s="429">
        <f t="shared" si="377"/>
        <v>168</v>
      </c>
      <c r="E285" s="159">
        <f>'PSM V MARIA BAIXA'!G22</f>
        <v>0</v>
      </c>
      <c r="F285" s="449">
        <f t="shared" si="378"/>
        <v>-168</v>
      </c>
      <c r="G285" s="159">
        <f>'PSM V MARIA BAIXA'!I22</f>
        <v>0</v>
      </c>
      <c r="H285" s="449">
        <f t="shared" si="379"/>
        <v>-168</v>
      </c>
      <c r="I285" s="159">
        <f>'PSM V MARIA BAIXA'!K22</f>
        <v>0</v>
      </c>
      <c r="J285" s="449">
        <f t="shared" si="380"/>
        <v>-168</v>
      </c>
      <c r="K285" s="382">
        <f t="shared" si="381"/>
        <v>0</v>
      </c>
      <c r="L285" s="462">
        <f t="shared" si="382"/>
        <v>-504</v>
      </c>
      <c r="M285" s="159">
        <f>'PSM V MARIA BAIXA'!O22</f>
        <v>0</v>
      </c>
      <c r="N285" s="449">
        <f t="shared" si="383"/>
        <v>-168</v>
      </c>
      <c r="O285" s="159">
        <f>'PSM V MARIA BAIXA'!Q22</f>
        <v>0</v>
      </c>
      <c r="P285" s="449">
        <f t="shared" si="384"/>
        <v>-168</v>
      </c>
      <c r="Q285" s="159">
        <f>'PSM V MARIA BAIXA'!S22</f>
        <v>0</v>
      </c>
      <c r="R285" s="449">
        <f t="shared" si="385"/>
        <v>-168</v>
      </c>
      <c r="S285" s="382">
        <f t="shared" si="386"/>
        <v>0</v>
      </c>
      <c r="T285" s="462">
        <f t="shared" si="387"/>
        <v>-504</v>
      </c>
    </row>
    <row r="286" spans="1:20" x14ac:dyDescent="0.25">
      <c r="A286" s="154" t="s">
        <v>190</v>
      </c>
      <c r="B286" s="405">
        <v>12</v>
      </c>
      <c r="C286" s="179">
        <f>'PSM V MARIA BAIXA'!B23</f>
        <v>28</v>
      </c>
      <c r="D286" s="428">
        <f t="shared" si="377"/>
        <v>336</v>
      </c>
      <c r="E286" s="159">
        <f>'PSM V MARIA BAIXA'!G23</f>
        <v>0</v>
      </c>
      <c r="F286" s="449">
        <f t="shared" si="378"/>
        <v>-336</v>
      </c>
      <c r="G286" s="159">
        <f>'PSM V MARIA BAIXA'!I23</f>
        <v>0</v>
      </c>
      <c r="H286" s="449">
        <f t="shared" si="379"/>
        <v>-336</v>
      </c>
      <c r="I286" s="159">
        <f>'PSM V MARIA BAIXA'!K23</f>
        <v>0</v>
      </c>
      <c r="J286" s="449">
        <f t="shared" si="380"/>
        <v>-336</v>
      </c>
      <c r="K286" s="382">
        <f t="shared" si="381"/>
        <v>0</v>
      </c>
      <c r="L286" s="462">
        <f t="shared" si="382"/>
        <v>-1008</v>
      </c>
      <c r="M286" s="159">
        <f>'PSM V MARIA BAIXA'!O23</f>
        <v>0</v>
      </c>
      <c r="N286" s="449">
        <f t="shared" si="383"/>
        <v>-336</v>
      </c>
      <c r="O286" s="159">
        <f>'PSM V MARIA BAIXA'!Q23</f>
        <v>0</v>
      </c>
      <c r="P286" s="449">
        <f t="shared" si="384"/>
        <v>-336</v>
      </c>
      <c r="Q286" s="159">
        <f>'PSM V MARIA BAIXA'!S23</f>
        <v>0</v>
      </c>
      <c r="R286" s="449">
        <f t="shared" si="385"/>
        <v>-336</v>
      </c>
      <c r="S286" s="382">
        <f t="shared" si="386"/>
        <v>0</v>
      </c>
      <c r="T286" s="462">
        <f t="shared" si="387"/>
        <v>-1008</v>
      </c>
    </row>
    <row r="287" spans="1:20" ht="15.75" thickBot="1" x14ac:dyDescent="0.3">
      <c r="A287" s="160" t="s">
        <v>191</v>
      </c>
      <c r="B287" s="406">
        <v>30</v>
      </c>
      <c r="C287" s="185">
        <f>'PSM V MARIA BAIXA'!B24</f>
        <v>1</v>
      </c>
      <c r="D287" s="430">
        <f t="shared" si="377"/>
        <v>30</v>
      </c>
      <c r="E287" s="651">
        <f>'PSM V MARIA BAIXA'!G24</f>
        <v>0</v>
      </c>
      <c r="F287" s="450">
        <f t="shared" si="378"/>
        <v>-30</v>
      </c>
      <c r="G287" s="651">
        <f>'PSM V MARIA BAIXA'!I24</f>
        <v>0</v>
      </c>
      <c r="H287" s="450">
        <f t="shared" si="379"/>
        <v>-30</v>
      </c>
      <c r="I287" s="651">
        <f>'PSM V MARIA BAIXA'!K24</f>
        <v>0</v>
      </c>
      <c r="J287" s="450">
        <f t="shared" si="380"/>
        <v>-30</v>
      </c>
      <c r="K287" s="383">
        <f t="shared" si="381"/>
        <v>0</v>
      </c>
      <c r="L287" s="463">
        <f t="shared" si="382"/>
        <v>-90</v>
      </c>
      <c r="M287" s="651">
        <f>'PSM V MARIA BAIXA'!O24</f>
        <v>0</v>
      </c>
      <c r="N287" s="450">
        <f t="shared" si="383"/>
        <v>-30</v>
      </c>
      <c r="O287" s="651">
        <f>'PSM V MARIA BAIXA'!Q24</f>
        <v>0</v>
      </c>
      <c r="P287" s="450">
        <f t="shared" si="384"/>
        <v>-30</v>
      </c>
      <c r="Q287" s="651">
        <f>'PSM V MARIA BAIXA'!S24</f>
        <v>0</v>
      </c>
      <c r="R287" s="450">
        <f t="shared" si="385"/>
        <v>-30</v>
      </c>
      <c r="S287" s="383">
        <f t="shared" si="386"/>
        <v>0</v>
      </c>
      <c r="T287" s="463">
        <f t="shared" si="387"/>
        <v>-90</v>
      </c>
    </row>
    <row r="288" spans="1:20" ht="15.75" thickBot="1" x14ac:dyDescent="0.3">
      <c r="A288" s="164" t="s">
        <v>7</v>
      </c>
      <c r="B288" s="424">
        <f>SUM(B283:B287)</f>
        <v>96</v>
      </c>
      <c r="C288" s="165">
        <f>SUM(C283:C287)</f>
        <v>84</v>
      </c>
      <c r="D288" s="431">
        <f t="shared" ref="D288:T288" si="388">SUM(D283:D287)</f>
        <v>1044</v>
      </c>
      <c r="E288" s="652">
        <f t="shared" si="388"/>
        <v>0</v>
      </c>
      <c r="F288" s="451">
        <f t="shared" si="388"/>
        <v>-1044</v>
      </c>
      <c r="G288" s="652">
        <f t="shared" si="388"/>
        <v>0</v>
      </c>
      <c r="H288" s="451">
        <f t="shared" si="388"/>
        <v>-1044</v>
      </c>
      <c r="I288" s="652">
        <f t="shared" si="388"/>
        <v>0</v>
      </c>
      <c r="J288" s="451">
        <f t="shared" si="388"/>
        <v>-1044</v>
      </c>
      <c r="K288" s="106">
        <f t="shared" ref="K288:L288" si="389">SUM(K283:K287)</f>
        <v>0</v>
      </c>
      <c r="L288" s="853">
        <f t="shared" si="389"/>
        <v>-3132</v>
      </c>
      <c r="M288" s="652">
        <f t="shared" si="388"/>
        <v>0</v>
      </c>
      <c r="N288" s="451">
        <f t="shared" si="388"/>
        <v>-1044</v>
      </c>
      <c r="O288" s="652">
        <f t="shared" si="388"/>
        <v>0</v>
      </c>
      <c r="P288" s="451">
        <f t="shared" si="388"/>
        <v>-1044</v>
      </c>
      <c r="Q288" s="652">
        <f t="shared" si="388"/>
        <v>0</v>
      </c>
      <c r="R288" s="451">
        <f t="shared" si="388"/>
        <v>-1044</v>
      </c>
      <c r="S288" s="106">
        <f t="shared" si="388"/>
        <v>0</v>
      </c>
      <c r="T288" s="464">
        <f t="shared" si="388"/>
        <v>-3132</v>
      </c>
    </row>
    <row r="290" spans="1:20" ht="15.75" x14ac:dyDescent="0.25">
      <c r="A290" s="1427" t="s">
        <v>314</v>
      </c>
      <c r="B290" s="1428"/>
      <c r="C290" s="1428"/>
      <c r="D290" s="1428"/>
      <c r="E290" s="1428"/>
      <c r="F290" s="1428"/>
      <c r="G290" s="1428"/>
      <c r="H290" s="1428"/>
      <c r="I290" s="1428"/>
      <c r="J290" s="1428"/>
      <c r="K290" s="1428"/>
      <c r="L290" s="1428"/>
      <c r="M290" s="1428"/>
      <c r="N290" s="1428"/>
      <c r="O290" s="1428"/>
      <c r="P290" s="1428"/>
      <c r="Q290" s="1428"/>
      <c r="R290" s="1428"/>
      <c r="S290" s="1428"/>
      <c r="T290" s="1428"/>
    </row>
    <row r="291" spans="1:20" ht="36.75" thickBot="1" x14ac:dyDescent="0.3">
      <c r="A291" s="144" t="s">
        <v>14</v>
      </c>
      <c r="B291" s="403" t="str">
        <f t="shared" ref="B291:T291" si="390">B5</f>
        <v>Carga Horária</v>
      </c>
      <c r="C291" s="145" t="str">
        <f t="shared" si="390"/>
        <v>Equipe Mínima TA</v>
      </c>
      <c r="D291" s="433" t="str">
        <f t="shared" si="390"/>
        <v>Total Horas</v>
      </c>
      <c r="E291" s="669" t="str">
        <f t="shared" si="390"/>
        <v>MAR</v>
      </c>
      <c r="F291" s="476" t="str">
        <f t="shared" si="390"/>
        <v>Saldo Mar</v>
      </c>
      <c r="G291" s="669" t="str">
        <f t="shared" si="390"/>
        <v>ABR</v>
      </c>
      <c r="H291" s="476" t="str">
        <f t="shared" si="390"/>
        <v>Saldo Abr</v>
      </c>
      <c r="I291" s="669" t="str">
        <f t="shared" si="390"/>
        <v>MAI</v>
      </c>
      <c r="J291" s="476" t="str">
        <f t="shared" si="390"/>
        <v>Saldo Mai</v>
      </c>
      <c r="K291" s="380" t="str">
        <f t="shared" ref="K291:L291" si="391">K5</f>
        <v>3º Trimestre</v>
      </c>
      <c r="L291" s="474" t="str">
        <f t="shared" si="391"/>
        <v>Saldo Trim</v>
      </c>
      <c r="M291" s="669" t="str">
        <f t="shared" si="390"/>
        <v>JUN</v>
      </c>
      <c r="N291" s="476" t="str">
        <f t="shared" si="390"/>
        <v>Saldo Jun</v>
      </c>
      <c r="O291" s="649" t="str">
        <f t="shared" si="390"/>
        <v>JUL</v>
      </c>
      <c r="P291" s="476" t="str">
        <f t="shared" si="390"/>
        <v>Saldo Jul</v>
      </c>
      <c r="Q291" s="649" t="str">
        <f t="shared" si="390"/>
        <v>AGO</v>
      </c>
      <c r="R291" s="476" t="str">
        <f t="shared" si="390"/>
        <v>Saldo Ago</v>
      </c>
      <c r="S291" s="380" t="str">
        <f t="shared" si="390"/>
        <v>4º Trimestre</v>
      </c>
      <c r="T291" s="474" t="str">
        <f t="shared" si="390"/>
        <v>Saldo Trim</v>
      </c>
    </row>
    <row r="292" spans="1:20" ht="15.75" thickTop="1" x14ac:dyDescent="0.25">
      <c r="A292" s="151" t="s">
        <v>195</v>
      </c>
      <c r="B292" s="404">
        <v>12</v>
      </c>
      <c r="C292" s="182">
        <f>'AMA JD BRASIL'!B15</f>
        <v>20</v>
      </c>
      <c r="D292" s="427">
        <f t="shared" ref="D292:D293" si="392">C292*B292</f>
        <v>240</v>
      </c>
      <c r="E292" s="650">
        <f>'AMA JD BRASIL'!C15</f>
        <v>17</v>
      </c>
      <c r="F292" s="448">
        <f t="shared" ref="F292:F293" si="393">(E292*$B292)-$D292</f>
        <v>-36</v>
      </c>
      <c r="G292" s="650">
        <f>'AMA JD BRASIL'!E15</f>
        <v>0</v>
      </c>
      <c r="H292" s="448">
        <f t="shared" ref="H292:H293" si="394">(G292*$B292)-$D292</f>
        <v>-240</v>
      </c>
      <c r="I292" s="650">
        <f>'AMA JD BRASIL'!G15</f>
        <v>0</v>
      </c>
      <c r="J292" s="448">
        <f t="shared" ref="J292:J293" si="395">(I292*$B292)-$D292</f>
        <v>-240</v>
      </c>
      <c r="K292" s="366">
        <f>SUM(E292,G292,I292)</f>
        <v>17</v>
      </c>
      <c r="L292" s="461">
        <f t="shared" ref="L292:L293" si="396">(K292*$B292)-$D292*3</f>
        <v>-516</v>
      </c>
      <c r="M292" s="650">
        <f>'AMA JD BRASIL'!K15</f>
        <v>0</v>
      </c>
      <c r="N292" s="448">
        <f t="shared" ref="N292:N293" si="397">(M292*$B292)-$D292</f>
        <v>-240</v>
      </c>
      <c r="O292" s="650">
        <f>'AMA JD BRASIL'!M15</f>
        <v>0</v>
      </c>
      <c r="P292" s="448">
        <f t="shared" ref="P292:P293" si="398">(O292*$B292)-$D292</f>
        <v>-240</v>
      </c>
      <c r="Q292" s="650">
        <f>'AMA JD BRASIL'!O15</f>
        <v>0</v>
      </c>
      <c r="R292" s="448">
        <f t="shared" ref="R292:R293" si="399">(Q292*$B292)-$D292</f>
        <v>-240</v>
      </c>
      <c r="S292" s="366">
        <f>SUM(M292,O292,Q292)</f>
        <v>0</v>
      </c>
      <c r="T292" s="461">
        <f t="shared" ref="T292:T293" si="400">(S292*$B292)-$D292*3</f>
        <v>-720</v>
      </c>
    </row>
    <row r="293" spans="1:20" ht="15.75" thickBot="1" x14ac:dyDescent="0.3">
      <c r="A293" s="160" t="s">
        <v>190</v>
      </c>
      <c r="B293" s="406">
        <v>12</v>
      </c>
      <c r="C293" s="185">
        <f>'AMA JD BRASIL'!B16</f>
        <v>12</v>
      </c>
      <c r="D293" s="430">
        <f t="shared" si="392"/>
        <v>144</v>
      </c>
      <c r="E293" s="651">
        <f>'AMA JD BRASIL'!C16</f>
        <v>4</v>
      </c>
      <c r="F293" s="450">
        <f t="shared" si="393"/>
        <v>-96</v>
      </c>
      <c r="G293" s="651">
        <f>'AMA JD BRASIL'!E16</f>
        <v>0</v>
      </c>
      <c r="H293" s="450">
        <f t="shared" si="394"/>
        <v>-144</v>
      </c>
      <c r="I293" s="651">
        <f>'AMA JD BRASIL'!G16</f>
        <v>0</v>
      </c>
      <c r="J293" s="450">
        <f t="shared" si="395"/>
        <v>-144</v>
      </c>
      <c r="K293" s="383">
        <f>SUM(E293,G293,I293)</f>
        <v>4</v>
      </c>
      <c r="L293" s="463">
        <f t="shared" si="396"/>
        <v>-384</v>
      </c>
      <c r="M293" s="651">
        <f>'AMA JD BRASIL'!K16</f>
        <v>0</v>
      </c>
      <c r="N293" s="450">
        <f t="shared" si="397"/>
        <v>-144</v>
      </c>
      <c r="O293" s="651">
        <f>'AMA JD BRASIL'!M16</f>
        <v>0</v>
      </c>
      <c r="P293" s="450">
        <f t="shared" si="398"/>
        <v>-144</v>
      </c>
      <c r="Q293" s="651">
        <f>'AMA JD BRASIL'!O16</f>
        <v>0</v>
      </c>
      <c r="R293" s="450">
        <f t="shared" si="399"/>
        <v>-144</v>
      </c>
      <c r="S293" s="383">
        <f>SUM(M293,O293,Q293)</f>
        <v>0</v>
      </c>
      <c r="T293" s="463">
        <f t="shared" si="400"/>
        <v>-432</v>
      </c>
    </row>
    <row r="294" spans="1:20" ht="15.75" thickBot="1" x14ac:dyDescent="0.3">
      <c r="A294" s="164" t="s">
        <v>7</v>
      </c>
      <c r="B294" s="424">
        <f>SUM(B292:B293)</f>
        <v>24</v>
      </c>
      <c r="C294" s="165">
        <f t="shared" ref="C294:T294" si="401">SUM(C292:C293)</f>
        <v>32</v>
      </c>
      <c r="D294" s="431">
        <f t="shared" si="401"/>
        <v>384</v>
      </c>
      <c r="E294" s="652">
        <f t="shared" si="401"/>
        <v>21</v>
      </c>
      <c r="F294" s="451">
        <f t="shared" si="401"/>
        <v>-132</v>
      </c>
      <c r="G294" s="652">
        <f t="shared" si="401"/>
        <v>0</v>
      </c>
      <c r="H294" s="451">
        <f t="shared" si="401"/>
        <v>-384</v>
      </c>
      <c r="I294" s="652">
        <f t="shared" si="401"/>
        <v>0</v>
      </c>
      <c r="J294" s="451">
        <f t="shared" si="401"/>
        <v>-384</v>
      </c>
      <c r="K294" s="106">
        <f t="shared" ref="K294:L294" si="402">SUM(K292:K293)</f>
        <v>21</v>
      </c>
      <c r="L294" s="853">
        <f t="shared" si="402"/>
        <v>-900</v>
      </c>
      <c r="M294" s="652">
        <f t="shared" si="401"/>
        <v>0</v>
      </c>
      <c r="N294" s="451">
        <f t="shared" si="401"/>
        <v>-384</v>
      </c>
      <c r="O294" s="652">
        <f t="shared" si="401"/>
        <v>0</v>
      </c>
      <c r="P294" s="451">
        <f t="shared" si="401"/>
        <v>-384</v>
      </c>
      <c r="Q294" s="652">
        <f t="shared" si="401"/>
        <v>0</v>
      </c>
      <c r="R294" s="451">
        <f t="shared" si="401"/>
        <v>-384</v>
      </c>
      <c r="S294" s="106">
        <f t="shared" si="401"/>
        <v>0</v>
      </c>
      <c r="T294" s="464">
        <f t="shared" si="401"/>
        <v>-1152</v>
      </c>
    </row>
    <row r="295" spans="1:20" x14ac:dyDescent="0.25">
      <c r="D295" s="446"/>
    </row>
    <row r="296" spans="1:20" ht="15.75" x14ac:dyDescent="0.25">
      <c r="A296" s="1427" t="s">
        <v>315</v>
      </c>
      <c r="B296" s="1428"/>
      <c r="C296" s="1428"/>
      <c r="D296" s="1428"/>
      <c r="E296" s="1428"/>
      <c r="F296" s="1428"/>
      <c r="G296" s="1428"/>
      <c r="H296" s="1428"/>
      <c r="I296" s="1428"/>
      <c r="J296" s="1428"/>
      <c r="K296" s="1428"/>
      <c r="L296" s="1428"/>
      <c r="M296" s="1428"/>
      <c r="N296" s="1428"/>
      <c r="O296" s="1428"/>
      <c r="P296" s="1428"/>
      <c r="Q296" s="1428"/>
      <c r="R296" s="1428"/>
      <c r="S296" s="1428"/>
      <c r="T296" s="1428"/>
    </row>
    <row r="297" spans="1:20" ht="36.75" thickBot="1" x14ac:dyDescent="0.3">
      <c r="A297" s="144" t="s">
        <v>14</v>
      </c>
      <c r="B297" s="403" t="str">
        <f t="shared" ref="B297:T297" si="403">B5</f>
        <v>Carga Horária</v>
      </c>
      <c r="C297" s="145" t="str">
        <f t="shared" si="403"/>
        <v>Equipe Mínima TA</v>
      </c>
      <c r="D297" s="433" t="str">
        <f t="shared" si="403"/>
        <v>Total Horas</v>
      </c>
      <c r="E297" s="669" t="str">
        <f t="shared" si="403"/>
        <v>MAR</v>
      </c>
      <c r="F297" s="476" t="str">
        <f t="shared" si="403"/>
        <v>Saldo Mar</v>
      </c>
      <c r="G297" s="669" t="str">
        <f t="shared" si="403"/>
        <v>ABR</v>
      </c>
      <c r="H297" s="476" t="str">
        <f t="shared" si="403"/>
        <v>Saldo Abr</v>
      </c>
      <c r="I297" s="669" t="str">
        <f t="shared" si="403"/>
        <v>MAI</v>
      </c>
      <c r="J297" s="476" t="str">
        <f t="shared" si="403"/>
        <v>Saldo Mai</v>
      </c>
      <c r="K297" s="380" t="str">
        <f t="shared" ref="K297:L297" si="404">K5</f>
        <v>3º Trimestre</v>
      </c>
      <c r="L297" s="474" t="str">
        <f t="shared" si="404"/>
        <v>Saldo Trim</v>
      </c>
      <c r="M297" s="669" t="str">
        <f t="shared" si="403"/>
        <v>JUN</v>
      </c>
      <c r="N297" s="476" t="str">
        <f t="shared" si="403"/>
        <v>Saldo Jun</v>
      </c>
      <c r="O297" s="649" t="str">
        <f t="shared" si="403"/>
        <v>JUL</v>
      </c>
      <c r="P297" s="476" t="str">
        <f t="shared" si="403"/>
        <v>Saldo Jul</v>
      </c>
      <c r="Q297" s="649" t="str">
        <f t="shared" si="403"/>
        <v>AGO</v>
      </c>
      <c r="R297" s="476" t="str">
        <f t="shared" si="403"/>
        <v>Saldo Ago</v>
      </c>
      <c r="S297" s="380" t="str">
        <f t="shared" si="403"/>
        <v>4º Trimestre</v>
      </c>
      <c r="T297" s="474" t="str">
        <f t="shared" si="403"/>
        <v>Saldo Trim</v>
      </c>
    </row>
    <row r="298" spans="1:20" ht="15.75" thickTop="1" x14ac:dyDescent="0.25">
      <c r="A298" s="151" t="s">
        <v>195</v>
      </c>
      <c r="B298" s="404">
        <v>12</v>
      </c>
      <c r="C298" s="182">
        <f>'AMA VL QUILHERME'!B7</f>
        <v>18</v>
      </c>
      <c r="D298" s="427">
        <f t="shared" ref="D298:D299" si="405">C298*B298</f>
        <v>216</v>
      </c>
      <c r="E298" s="650">
        <f>'AMA VL QUILHERME'!C7</f>
        <v>13</v>
      </c>
      <c r="F298" s="448">
        <f t="shared" ref="F298:F299" si="406">(E298*$B298)-$D298</f>
        <v>-60</v>
      </c>
      <c r="G298" s="650">
        <f>'AMA VL QUILHERME'!E7</f>
        <v>0</v>
      </c>
      <c r="H298" s="448">
        <f t="shared" ref="H298:H299" si="407">(G298*$B298)-$D298</f>
        <v>-216</v>
      </c>
      <c r="I298" s="650">
        <f>'AMA VL QUILHERME'!G7</f>
        <v>0</v>
      </c>
      <c r="J298" s="448">
        <f t="shared" ref="J298:J299" si="408">(I298*$B298)-$D298</f>
        <v>-216</v>
      </c>
      <c r="K298" s="366">
        <f>SUM(E298,G298,I298)</f>
        <v>13</v>
      </c>
      <c r="L298" s="461">
        <f t="shared" ref="L298:L299" si="409">(K298*$B298)-$D298*3</f>
        <v>-492</v>
      </c>
      <c r="M298" s="650">
        <f>'AMA VL QUILHERME'!K7</f>
        <v>0</v>
      </c>
      <c r="N298" s="448">
        <f t="shared" ref="N298:N299" si="410">(M298*$B298)-$D298</f>
        <v>-216</v>
      </c>
      <c r="O298" s="650">
        <f>'AMA VL QUILHERME'!M7</f>
        <v>0</v>
      </c>
      <c r="P298" s="448">
        <f t="shared" ref="P298:P299" si="411">(O298*$B298)-$D298</f>
        <v>-216</v>
      </c>
      <c r="Q298" s="650">
        <f>'AMA VL QUILHERME'!O7</f>
        <v>0</v>
      </c>
      <c r="R298" s="448">
        <f t="shared" ref="R298:R299" si="412">(Q298*$B298)-$D298</f>
        <v>-216</v>
      </c>
      <c r="S298" s="366">
        <f>SUM(M298,O298,Q298)</f>
        <v>0</v>
      </c>
      <c r="T298" s="461">
        <f t="shared" ref="T298:T299" si="413">(S298*$B298)-$D298*3</f>
        <v>-648</v>
      </c>
    </row>
    <row r="299" spans="1:20" ht="15.75" thickBot="1" x14ac:dyDescent="0.3">
      <c r="A299" s="160" t="s">
        <v>190</v>
      </c>
      <c r="B299" s="406">
        <v>12</v>
      </c>
      <c r="C299" s="185">
        <f>'AMA VL QUILHERME'!B8</f>
        <v>12</v>
      </c>
      <c r="D299" s="430">
        <f t="shared" si="405"/>
        <v>144</v>
      </c>
      <c r="E299" s="651">
        <f>'AMA VL QUILHERME'!C8</f>
        <v>6</v>
      </c>
      <c r="F299" s="450">
        <f t="shared" si="406"/>
        <v>-72</v>
      </c>
      <c r="G299" s="651">
        <f>'AMA VL QUILHERME'!E8</f>
        <v>0</v>
      </c>
      <c r="H299" s="450">
        <f t="shared" si="407"/>
        <v>-144</v>
      </c>
      <c r="I299" s="651">
        <f>'AMA VL QUILHERME'!G8</f>
        <v>0</v>
      </c>
      <c r="J299" s="450">
        <f t="shared" si="408"/>
        <v>-144</v>
      </c>
      <c r="K299" s="383">
        <f>SUM(E299,G299,I299)</f>
        <v>6</v>
      </c>
      <c r="L299" s="463">
        <f t="shared" si="409"/>
        <v>-360</v>
      </c>
      <c r="M299" s="651">
        <f>'AMA VL QUILHERME'!K8</f>
        <v>0</v>
      </c>
      <c r="N299" s="450">
        <f t="shared" si="410"/>
        <v>-144</v>
      </c>
      <c r="O299" s="651">
        <f>'AMA VL QUILHERME'!M8</f>
        <v>0</v>
      </c>
      <c r="P299" s="450">
        <f t="shared" si="411"/>
        <v>-144</v>
      </c>
      <c r="Q299" s="651">
        <f>'AMA VL QUILHERME'!O8</f>
        <v>0</v>
      </c>
      <c r="R299" s="450">
        <f t="shared" si="412"/>
        <v>-144</v>
      </c>
      <c r="S299" s="383">
        <f>SUM(M299,O299,Q299)</f>
        <v>0</v>
      </c>
      <c r="T299" s="463">
        <f t="shared" si="413"/>
        <v>-432</v>
      </c>
    </row>
    <row r="300" spans="1:20" ht="15.75" thickBot="1" x14ac:dyDescent="0.3">
      <c r="A300" s="164" t="s">
        <v>7</v>
      </c>
      <c r="B300" s="424">
        <f>SUM(B298:B299)</f>
        <v>24</v>
      </c>
      <c r="C300" s="165">
        <f>SUM(C298:C299)</f>
        <v>30</v>
      </c>
      <c r="D300" s="431">
        <f t="shared" ref="D300:T300" si="414">SUM(D298:D299)</f>
        <v>360</v>
      </c>
      <c r="E300" s="652">
        <f t="shared" si="414"/>
        <v>19</v>
      </c>
      <c r="F300" s="451">
        <f t="shared" si="414"/>
        <v>-132</v>
      </c>
      <c r="G300" s="652">
        <f t="shared" si="414"/>
        <v>0</v>
      </c>
      <c r="H300" s="451">
        <f t="shared" si="414"/>
        <v>-360</v>
      </c>
      <c r="I300" s="652">
        <f t="shared" si="414"/>
        <v>0</v>
      </c>
      <c r="J300" s="451">
        <f t="shared" si="414"/>
        <v>-360</v>
      </c>
      <c r="K300" s="106">
        <f t="shared" ref="K300:L300" si="415">SUM(K298:K299)</f>
        <v>19</v>
      </c>
      <c r="L300" s="853">
        <f t="shared" si="415"/>
        <v>-852</v>
      </c>
      <c r="M300" s="652">
        <f t="shared" si="414"/>
        <v>0</v>
      </c>
      <c r="N300" s="451">
        <f t="shared" si="414"/>
        <v>-360</v>
      </c>
      <c r="O300" s="652">
        <f t="shared" si="414"/>
        <v>0</v>
      </c>
      <c r="P300" s="451">
        <f t="shared" si="414"/>
        <v>-360</v>
      </c>
      <c r="Q300" s="652">
        <f t="shared" si="414"/>
        <v>0</v>
      </c>
      <c r="R300" s="451">
        <f t="shared" si="414"/>
        <v>-360</v>
      </c>
      <c r="S300" s="106">
        <f t="shared" si="414"/>
        <v>0</v>
      </c>
      <c r="T300" s="464">
        <f t="shared" si="414"/>
        <v>-1080</v>
      </c>
    </row>
    <row r="302" spans="1:20" ht="15.75" x14ac:dyDescent="0.25">
      <c r="A302" s="1427" t="s">
        <v>316</v>
      </c>
      <c r="B302" s="1428"/>
      <c r="C302" s="1428"/>
      <c r="D302" s="1428"/>
      <c r="E302" s="1428"/>
      <c r="F302" s="1428"/>
      <c r="G302" s="1428"/>
      <c r="H302" s="1428"/>
      <c r="I302" s="1428"/>
      <c r="J302" s="1428"/>
      <c r="K302" s="1428"/>
      <c r="L302" s="1428"/>
      <c r="M302" s="1428"/>
      <c r="N302" s="1428"/>
      <c r="O302" s="1428"/>
      <c r="P302" s="1428"/>
      <c r="Q302" s="1428"/>
      <c r="R302" s="1428"/>
      <c r="S302" s="1428"/>
      <c r="T302" s="1428"/>
    </row>
    <row r="303" spans="1:20" ht="36.75" thickBot="1" x14ac:dyDescent="0.3">
      <c r="A303" s="144" t="s">
        <v>14</v>
      </c>
      <c r="B303" s="403" t="str">
        <f t="shared" ref="B303:T303" si="416">B5</f>
        <v>Carga Horária</v>
      </c>
      <c r="C303" s="145" t="str">
        <f t="shared" si="416"/>
        <v>Equipe Mínima TA</v>
      </c>
      <c r="D303" s="433" t="str">
        <f t="shared" si="416"/>
        <v>Total Horas</v>
      </c>
      <c r="E303" s="669" t="str">
        <f t="shared" si="416"/>
        <v>MAR</v>
      </c>
      <c r="F303" s="476" t="str">
        <f t="shared" si="416"/>
        <v>Saldo Mar</v>
      </c>
      <c r="G303" s="669" t="str">
        <f t="shared" si="416"/>
        <v>ABR</v>
      </c>
      <c r="H303" s="476" t="str">
        <f t="shared" si="416"/>
        <v>Saldo Abr</v>
      </c>
      <c r="I303" s="669" t="str">
        <f t="shared" si="416"/>
        <v>MAI</v>
      </c>
      <c r="J303" s="476" t="str">
        <f t="shared" si="416"/>
        <v>Saldo Mai</v>
      </c>
      <c r="K303" s="380" t="str">
        <f t="shared" ref="K303:L303" si="417">K5</f>
        <v>3º Trimestre</v>
      </c>
      <c r="L303" s="474" t="str">
        <f t="shared" si="417"/>
        <v>Saldo Trim</v>
      </c>
      <c r="M303" s="669" t="str">
        <f t="shared" si="416"/>
        <v>JUN</v>
      </c>
      <c r="N303" s="476" t="str">
        <f t="shared" si="416"/>
        <v>Saldo Jun</v>
      </c>
      <c r="O303" s="649" t="str">
        <f t="shared" si="416"/>
        <v>JUL</v>
      </c>
      <c r="P303" s="476" t="str">
        <f t="shared" si="416"/>
        <v>Saldo Jul</v>
      </c>
      <c r="Q303" s="649" t="str">
        <f t="shared" si="416"/>
        <v>AGO</v>
      </c>
      <c r="R303" s="476" t="str">
        <f t="shared" si="416"/>
        <v>Saldo Ago</v>
      </c>
      <c r="S303" s="380" t="str">
        <f t="shared" si="416"/>
        <v>4º Trimestre</v>
      </c>
      <c r="T303" s="474" t="str">
        <f t="shared" si="416"/>
        <v>Saldo Trim</v>
      </c>
    </row>
    <row r="304" spans="1:20" ht="15.75" thickTop="1" x14ac:dyDescent="0.25">
      <c r="A304" s="151" t="s">
        <v>195</v>
      </c>
      <c r="B304" s="404">
        <v>12</v>
      </c>
      <c r="C304" s="182">
        <f>'AMA VL MEDEIROS'!B7</f>
        <v>18</v>
      </c>
      <c r="D304" s="427">
        <f>C304*B304</f>
        <v>216</v>
      </c>
      <c r="E304" s="650">
        <f>'AMA VL MEDEIROS'!C7</f>
        <v>16</v>
      </c>
      <c r="F304" s="448">
        <f t="shared" ref="F304:F305" si="418">(E304*$B304)-$D304</f>
        <v>-24</v>
      </c>
      <c r="G304" s="650">
        <f>'AMA VL MEDEIROS'!E7</f>
        <v>0</v>
      </c>
      <c r="H304" s="448">
        <f t="shared" ref="H304:H305" si="419">(G304*$B304)-$D304</f>
        <v>-216</v>
      </c>
      <c r="I304" s="650">
        <f>'AMA VL MEDEIROS'!G7</f>
        <v>0</v>
      </c>
      <c r="J304" s="448">
        <f t="shared" ref="J304:J305" si="420">(I304*$B304)-$D304</f>
        <v>-216</v>
      </c>
      <c r="K304" s="366">
        <f>SUM(E304,G304,I304)</f>
        <v>16</v>
      </c>
      <c r="L304" s="461">
        <f t="shared" ref="L304:L305" si="421">(K304*$B304)-$D304*3</f>
        <v>-456</v>
      </c>
      <c r="M304" s="650">
        <f>'AMA VL MEDEIROS'!K7</f>
        <v>0</v>
      </c>
      <c r="N304" s="448">
        <f t="shared" ref="N304:N305" si="422">(M304*$B304)-$D304</f>
        <v>-216</v>
      </c>
      <c r="O304" s="650">
        <f>'AMA VL MEDEIROS'!M7</f>
        <v>0</v>
      </c>
      <c r="P304" s="448">
        <f t="shared" ref="P304:P305" si="423">(O304*$B304)-$D304</f>
        <v>-216</v>
      </c>
      <c r="Q304" s="650">
        <f>'AMA VL MEDEIROS'!O7</f>
        <v>0</v>
      </c>
      <c r="R304" s="448">
        <f t="shared" ref="R304:R305" si="424">(Q304*$B304)-$D304</f>
        <v>-216</v>
      </c>
      <c r="S304" s="366">
        <f>SUM(M304,O304,Q304)</f>
        <v>0</v>
      </c>
      <c r="T304" s="461">
        <f t="shared" ref="T304:T305" si="425">(S304*$B304)-$D304*3</f>
        <v>-648</v>
      </c>
    </row>
    <row r="305" spans="1:20" ht="15.75" thickBot="1" x14ac:dyDescent="0.3">
      <c r="A305" s="160" t="s">
        <v>190</v>
      </c>
      <c r="B305" s="406">
        <v>12</v>
      </c>
      <c r="C305" s="185">
        <f>'AMA VL MEDEIROS'!B8</f>
        <v>12</v>
      </c>
      <c r="D305" s="430">
        <f>C305*B305</f>
        <v>144</v>
      </c>
      <c r="E305" s="651">
        <f>'AMA VL MEDEIROS'!C8</f>
        <v>9</v>
      </c>
      <c r="F305" s="450">
        <f t="shared" si="418"/>
        <v>-36</v>
      </c>
      <c r="G305" s="651">
        <f>'AMA VL MEDEIROS'!E8</f>
        <v>0</v>
      </c>
      <c r="H305" s="450">
        <f t="shared" si="419"/>
        <v>-144</v>
      </c>
      <c r="I305" s="651">
        <f>'AMA VL MEDEIROS'!G8</f>
        <v>0</v>
      </c>
      <c r="J305" s="450">
        <f t="shared" si="420"/>
        <v>-144</v>
      </c>
      <c r="K305" s="383">
        <f>SUM(E305,G305,I305)</f>
        <v>9</v>
      </c>
      <c r="L305" s="463">
        <f t="shared" si="421"/>
        <v>-324</v>
      </c>
      <c r="M305" s="651">
        <f>'AMA VL MEDEIROS'!K8</f>
        <v>0</v>
      </c>
      <c r="N305" s="450">
        <f t="shared" si="422"/>
        <v>-144</v>
      </c>
      <c r="O305" s="651">
        <f>'AMA VL MEDEIROS'!M8</f>
        <v>0</v>
      </c>
      <c r="P305" s="450">
        <f t="shared" si="423"/>
        <v>-144</v>
      </c>
      <c r="Q305" s="651">
        <f>'AMA VL MEDEIROS'!O8</f>
        <v>0</v>
      </c>
      <c r="R305" s="450">
        <f t="shared" si="424"/>
        <v>-144</v>
      </c>
      <c r="S305" s="383">
        <f>SUM(M305,O305,Q305)</f>
        <v>0</v>
      </c>
      <c r="T305" s="463">
        <f t="shared" si="425"/>
        <v>-432</v>
      </c>
    </row>
    <row r="306" spans="1:20" ht="15.75" thickBot="1" x14ac:dyDescent="0.3">
      <c r="A306" s="164" t="s">
        <v>7</v>
      </c>
      <c r="B306" s="424">
        <f>SUM(B304:B305)</f>
        <v>24</v>
      </c>
      <c r="C306" s="165">
        <f>SUM(C304:C305)</f>
        <v>30</v>
      </c>
      <c r="D306" s="431">
        <f t="shared" ref="D306:T306" si="426">SUM(D304:D305)</f>
        <v>360</v>
      </c>
      <c r="E306" s="652">
        <f t="shared" si="426"/>
        <v>25</v>
      </c>
      <c r="F306" s="451">
        <f t="shared" si="426"/>
        <v>-60</v>
      </c>
      <c r="G306" s="652">
        <f t="shared" si="426"/>
        <v>0</v>
      </c>
      <c r="H306" s="451">
        <f t="shared" si="426"/>
        <v>-360</v>
      </c>
      <c r="I306" s="652">
        <f t="shared" si="426"/>
        <v>0</v>
      </c>
      <c r="J306" s="451">
        <f t="shared" si="426"/>
        <v>-360</v>
      </c>
      <c r="K306" s="106">
        <f t="shared" ref="K306:L306" si="427">SUM(K304:K305)</f>
        <v>25</v>
      </c>
      <c r="L306" s="853">
        <f t="shared" si="427"/>
        <v>-780</v>
      </c>
      <c r="M306" s="652">
        <f t="shared" si="426"/>
        <v>0</v>
      </c>
      <c r="N306" s="451">
        <f t="shared" si="426"/>
        <v>-360</v>
      </c>
      <c r="O306" s="652">
        <f t="shared" si="426"/>
        <v>0</v>
      </c>
      <c r="P306" s="451">
        <f t="shared" si="426"/>
        <v>-360</v>
      </c>
      <c r="Q306" s="652">
        <f t="shared" si="426"/>
        <v>0</v>
      </c>
      <c r="R306" s="451">
        <f t="shared" si="426"/>
        <v>-360</v>
      </c>
      <c r="S306" s="106">
        <f t="shared" si="426"/>
        <v>0</v>
      </c>
      <c r="T306" s="464">
        <f t="shared" si="426"/>
        <v>-1080</v>
      </c>
    </row>
    <row r="307" spans="1:20" x14ac:dyDescent="0.25">
      <c r="D307" s="446"/>
    </row>
  </sheetData>
  <sheetProtection sheet="1" objects="1" scenarios="1"/>
  <mergeCells count="27">
    <mergeCell ref="A48:T48"/>
    <mergeCell ref="A1:O1"/>
    <mergeCell ref="A2:O2"/>
    <mergeCell ref="A4:T4"/>
    <mergeCell ref="A21:T21"/>
    <mergeCell ref="A37:T37"/>
    <mergeCell ref="A208:T208"/>
    <mergeCell ref="A62:T62"/>
    <mergeCell ref="A76:T76"/>
    <mergeCell ref="A88:T88"/>
    <mergeCell ref="A103:T103"/>
    <mergeCell ref="A118:T118"/>
    <mergeCell ref="A132:T132"/>
    <mergeCell ref="A142:T142"/>
    <mergeCell ref="A154:T154"/>
    <mergeCell ref="A166:T166"/>
    <mergeCell ref="A177:T177"/>
    <mergeCell ref="A194:T194"/>
    <mergeCell ref="A290:T290"/>
    <mergeCell ref="A296:T296"/>
    <mergeCell ref="A302:T302"/>
    <mergeCell ref="A217:T217"/>
    <mergeCell ref="A228:T228"/>
    <mergeCell ref="A240:T240"/>
    <mergeCell ref="A251:T251"/>
    <mergeCell ref="A265:T265"/>
    <mergeCell ref="A281:T2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/>
  </sheetPr>
  <dimension ref="A1:T209"/>
  <sheetViews>
    <sheetView showGridLines="0" topLeftCell="A37" workbookViewId="0">
      <selection sqref="A1:O1"/>
    </sheetView>
  </sheetViews>
  <sheetFormatPr defaultColWidth="8.85546875" defaultRowHeight="15" x14ac:dyDescent="0.25"/>
  <cols>
    <col min="1" max="1" width="33.85546875" style="142" customWidth="1"/>
    <col min="2" max="2" width="7.85546875" style="426" customWidth="1"/>
    <col min="3" max="3" width="8.28515625" style="232" customWidth="1"/>
    <col min="4" max="4" width="7.85546875" style="232" customWidth="1"/>
    <col min="5" max="5" width="8.42578125" style="549" customWidth="1"/>
    <col min="6" max="6" width="7.5703125" style="447" customWidth="1"/>
    <col min="7" max="7" width="8.42578125" style="549" customWidth="1"/>
    <col min="8" max="8" width="7.5703125" style="447" customWidth="1"/>
    <col min="9" max="9" width="8.42578125" style="549" customWidth="1"/>
    <col min="10" max="10" width="7.5703125" style="447" customWidth="1"/>
    <col min="11" max="11" width="8.85546875" style="232"/>
    <col min="12" max="12" width="8.140625" style="460" customWidth="1"/>
    <col min="13" max="13" width="8.42578125" style="549" customWidth="1"/>
    <col min="14" max="14" width="7.5703125" style="447" customWidth="1"/>
    <col min="15" max="15" width="8.42578125" style="549" customWidth="1"/>
    <col min="16" max="16" width="7.5703125" style="447" customWidth="1"/>
    <col min="17" max="17" width="8.42578125" style="549" customWidth="1"/>
    <col min="18" max="18" width="7.5703125" style="447" customWidth="1"/>
    <col min="19" max="19" width="8.7109375" style="232" customWidth="1"/>
    <col min="20" max="20" width="8.28515625" style="460" customWidth="1"/>
    <col min="21" max="16384" width="8.85546875" style="534"/>
  </cols>
  <sheetData>
    <row r="1" spans="1:20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459"/>
      <c r="Q1" s="570"/>
    </row>
    <row r="2" spans="1:20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459"/>
      <c r="Q2" s="570"/>
    </row>
    <row r="3" spans="1:20" x14ac:dyDescent="0.25">
      <c r="A3" s="143"/>
      <c r="B3" s="423"/>
    </row>
    <row r="4" spans="1:20" ht="18.75" x14ac:dyDescent="0.3">
      <c r="A4" s="1473" t="s">
        <v>266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</row>
    <row r="5" spans="1:20" ht="36.75" thickBot="1" x14ac:dyDescent="0.3">
      <c r="A5" s="144" t="s">
        <v>14</v>
      </c>
      <c r="B5" s="403" t="s">
        <v>231</v>
      </c>
      <c r="C5" s="145" t="s">
        <v>173</v>
      </c>
      <c r="D5" s="433" t="s">
        <v>232</v>
      </c>
      <c r="E5" s="550" t="str">
        <f>'Eq Minima Unds Horas'!E5</f>
        <v>MAR</v>
      </c>
      <c r="F5" s="476" t="str">
        <f>'Eq Minima Unds Horas'!F5</f>
        <v>Saldo Mar</v>
      </c>
      <c r="G5" s="550" t="str">
        <f>'Eq Minima Unds Horas'!G5</f>
        <v>ABR</v>
      </c>
      <c r="H5" s="476" t="str">
        <f>'Eq Minima Unds Horas'!H5</f>
        <v>Saldo Abr</v>
      </c>
      <c r="I5" s="550" t="str">
        <f>'Eq Minima Unds Horas'!I5</f>
        <v>MAI</v>
      </c>
      <c r="J5" s="476" t="str">
        <f>'Eq Minima Unds Horas'!J5</f>
        <v>Saldo Mai</v>
      </c>
      <c r="K5" s="380" t="str">
        <f>'Eq Minima Unds Horas'!K5</f>
        <v>3º Trimestre</v>
      </c>
      <c r="L5" s="474" t="str">
        <f>'Eq Minima Unds Horas'!L5</f>
        <v>Saldo Trim</v>
      </c>
      <c r="M5" s="550" t="str">
        <f>'Eq Minima Unds Horas'!M5</f>
        <v>JUN</v>
      </c>
      <c r="N5" s="476" t="str">
        <f>'Eq Minima Unds Horas'!N5</f>
        <v>Saldo Jun</v>
      </c>
      <c r="O5" s="569" t="str">
        <f>'Eq Minima Unds Horas'!O5</f>
        <v>JUL</v>
      </c>
      <c r="P5" s="476" t="str">
        <f>'Eq Minima Unds Horas'!P5</f>
        <v>Saldo Jul</v>
      </c>
      <c r="Q5" s="569" t="str">
        <f>'Eq Minima Unds Horas'!Q5</f>
        <v>AGO</v>
      </c>
      <c r="R5" s="476" t="str">
        <f>'Eq Minima Unds Horas'!R5</f>
        <v>Saldo Ago</v>
      </c>
      <c r="S5" s="380" t="str">
        <f>'Eq Minima Unds Horas'!S5</f>
        <v>4º Trimestre</v>
      </c>
      <c r="T5" s="474" t="str">
        <f>'Eq Minima Unds Horas'!T5</f>
        <v>Saldo Trim</v>
      </c>
    </row>
    <row r="6" spans="1:20" ht="15.75" thickTop="1" x14ac:dyDescent="0.25">
      <c r="A6" s="154" t="s">
        <v>17</v>
      </c>
      <c r="B6" s="405">
        <v>40</v>
      </c>
      <c r="C6" s="179">
        <f>SUM(C40,C49)</f>
        <v>9</v>
      </c>
      <c r="D6" s="428">
        <f>SUM(D40,D49)</f>
        <v>360</v>
      </c>
      <c r="E6" s="551">
        <f>SUM(E40,E49)</f>
        <v>9</v>
      </c>
      <c r="F6" s="449">
        <f>(E6*$B6)-$D6</f>
        <v>0</v>
      </c>
      <c r="G6" s="551">
        <f>SUM(G40,G49)</f>
        <v>0</v>
      </c>
      <c r="H6" s="449">
        <f t="shared" ref="H6:H35" si="0">(G6*$B6)-$D6</f>
        <v>-360</v>
      </c>
      <c r="I6" s="551">
        <f>SUM(I40,I49)</f>
        <v>0</v>
      </c>
      <c r="J6" s="449">
        <f t="shared" ref="J6:J35" si="1">(I6*$B6)-$D6</f>
        <v>-360</v>
      </c>
      <c r="K6" s="382">
        <f t="shared" ref="K6:K15" si="2">SUM(E6,G6,I6)</f>
        <v>9</v>
      </c>
      <c r="L6" s="462">
        <f t="shared" ref="L6:L15" si="3">(K6*$B6)-$D6*3</f>
        <v>-720</v>
      </c>
      <c r="M6" s="551">
        <f>SUM(M40,M49)</f>
        <v>0</v>
      </c>
      <c r="N6" s="449">
        <f t="shared" ref="N6:N35" si="4">(M6*$B6)-$D6</f>
        <v>-360</v>
      </c>
      <c r="O6" s="551">
        <f>SUM(O40,O49)</f>
        <v>0</v>
      </c>
      <c r="P6" s="449">
        <f t="shared" ref="P6:P35" si="5">(O6*$B6)-$D6</f>
        <v>-360</v>
      </c>
      <c r="Q6" s="551">
        <f>SUM(Q40,Q49)</f>
        <v>0</v>
      </c>
      <c r="R6" s="449">
        <f t="shared" ref="R6:R35" si="6">(Q6*$B6)-$D6</f>
        <v>-360</v>
      </c>
      <c r="S6" s="382">
        <f t="shared" ref="S6:S10" si="7">SUM(M6,O6,Q6)</f>
        <v>0</v>
      </c>
      <c r="T6" s="462">
        <f t="shared" ref="T6:T35" si="8">(S6*$B6)-$D6*3</f>
        <v>-1080</v>
      </c>
    </row>
    <row r="7" spans="1:20" x14ac:dyDescent="0.25">
      <c r="A7" s="154" t="s">
        <v>268</v>
      </c>
      <c r="B7" s="405">
        <v>20</v>
      </c>
      <c r="C7" s="179">
        <f>SUM(C41,C50,C62,C70,C79,C87,C95,C102,C107,C114,C121,C128,C150,C157,)</f>
        <v>47</v>
      </c>
      <c r="D7" s="428">
        <f>SUM(D41,D50,D62,D70,D79,D87,D95,D102,D107,D114,D121,D128,D150,D157,)</f>
        <v>940</v>
      </c>
      <c r="E7" s="551">
        <f>SUM(E41,E50,E62,E70,E79,E87,E95,E102,E107,E114,E121,E128,E150,E157,)</f>
        <v>40</v>
      </c>
      <c r="F7" s="449">
        <f t="shared" ref="F7:F35" si="9">(E7*$B7)-$D7</f>
        <v>-140</v>
      </c>
      <c r="G7" s="551">
        <f>SUM(G41,G50,G62,G70,G79,G87,G95,G102,G107,G114,G121,G128,G150,G157,)</f>
        <v>0</v>
      </c>
      <c r="H7" s="449">
        <f t="shared" si="0"/>
        <v>-940</v>
      </c>
      <c r="I7" s="551">
        <f>SUM(I41,I50,I62,I70,I79,I87,I95,I102,I107,I114,I121,I128,I150,I157,)</f>
        <v>0</v>
      </c>
      <c r="J7" s="449">
        <f t="shared" si="1"/>
        <v>-940</v>
      </c>
      <c r="K7" s="382">
        <f t="shared" si="2"/>
        <v>40</v>
      </c>
      <c r="L7" s="462">
        <f t="shared" si="3"/>
        <v>-2020</v>
      </c>
      <c r="M7" s="551">
        <f>SUM(M41,M50,M62,M70,M79,M87,M95,M102,M107,M114,M121,M128,M150,M157,)</f>
        <v>0</v>
      </c>
      <c r="N7" s="449">
        <f t="shared" si="4"/>
        <v>-940</v>
      </c>
      <c r="O7" s="551">
        <f>SUM(O41,O50,O62,O70,O79,O87,O95,O102,O107,O114,O121,O128,O150,O157,)</f>
        <v>0</v>
      </c>
      <c r="P7" s="449">
        <f t="shared" si="5"/>
        <v>-940</v>
      </c>
      <c r="Q7" s="551">
        <f>SUM(Q41,Q50,Q62,Q70,Q79,Q87,Q95,Q102,Q107,Q114,Q121,Q128,Q150,Q157,)</f>
        <v>0</v>
      </c>
      <c r="R7" s="449">
        <f t="shared" si="6"/>
        <v>-940</v>
      </c>
      <c r="S7" s="382">
        <f t="shared" si="7"/>
        <v>0</v>
      </c>
      <c r="T7" s="462">
        <f t="shared" si="8"/>
        <v>-2820</v>
      </c>
    </row>
    <row r="8" spans="1:20" x14ac:dyDescent="0.25">
      <c r="A8" s="154" t="s">
        <v>43</v>
      </c>
      <c r="B8" s="405">
        <v>20</v>
      </c>
      <c r="C8" s="179">
        <f>SUM(C42,C51,C63,C71,C80,C88,C96,C108,C115,C122,C129,C151,C158)</f>
        <v>35</v>
      </c>
      <c r="D8" s="428">
        <f>SUM(D42,D51,D63,D71,D80,D88,D96,D108,D115,D122,D129,D151,D158)</f>
        <v>700</v>
      </c>
      <c r="E8" s="551">
        <f>SUM(E42,E51,E63,E71,E80,E88,E96,E108,E115,E122,E129,E151,E158)</f>
        <v>28.299999999999997</v>
      </c>
      <c r="F8" s="449">
        <f t="shared" si="9"/>
        <v>-134</v>
      </c>
      <c r="G8" s="551">
        <f>SUM(G42,G51,G63,G71,G80,G88,G96,G108,G115,G122,G129,G151,G158)</f>
        <v>0</v>
      </c>
      <c r="H8" s="449">
        <f t="shared" si="0"/>
        <v>-700</v>
      </c>
      <c r="I8" s="551">
        <f>SUM(I42,I51,I63,I71,I80,I88,I96,I108,I115,I122,I129,I151,I158)</f>
        <v>0</v>
      </c>
      <c r="J8" s="449">
        <f t="shared" si="1"/>
        <v>-700</v>
      </c>
      <c r="K8" s="382">
        <f t="shared" si="2"/>
        <v>28.299999999999997</v>
      </c>
      <c r="L8" s="462">
        <f t="shared" si="3"/>
        <v>-1534</v>
      </c>
      <c r="M8" s="551">
        <f>SUM(M42,M51,M63,M71,M80,M88,M96,M108,M115,M122,M129,M151,M158)</f>
        <v>0</v>
      </c>
      <c r="N8" s="449">
        <f t="shared" si="4"/>
        <v>-700</v>
      </c>
      <c r="O8" s="551">
        <f>SUM(O42,O51,O63,O71,O80,O88,O96,O108,O115,O122,O129,O151,O158)</f>
        <v>0</v>
      </c>
      <c r="P8" s="449">
        <f t="shared" si="5"/>
        <v>-700</v>
      </c>
      <c r="Q8" s="551">
        <f>SUM(Q42,Q51,Q63,Q71,Q80,Q88,Q96,Q108,Q115,Q122,Q129,Q151,Q158)</f>
        <v>0</v>
      </c>
      <c r="R8" s="449">
        <f t="shared" si="6"/>
        <v>-700</v>
      </c>
      <c r="S8" s="382">
        <f t="shared" si="7"/>
        <v>0</v>
      </c>
      <c r="T8" s="462">
        <f t="shared" si="8"/>
        <v>-2100</v>
      </c>
    </row>
    <row r="9" spans="1:20" x14ac:dyDescent="0.25">
      <c r="A9" s="154" t="s">
        <v>269</v>
      </c>
      <c r="B9" s="405">
        <v>20</v>
      </c>
      <c r="C9" s="179">
        <f>SUM(C43,C57,C64,C72,C81,C130,C164)</f>
        <v>13</v>
      </c>
      <c r="D9" s="428">
        <f>SUM(D43,D57,D64,D72,D81,D130,D164)</f>
        <v>260</v>
      </c>
      <c r="E9" s="551">
        <f>SUM(E43,E57,E64,E72,E81,E130,E164)</f>
        <v>14.05</v>
      </c>
      <c r="F9" s="449">
        <f t="shared" si="9"/>
        <v>21</v>
      </c>
      <c r="G9" s="551">
        <f>SUM(G43,G57,G64,G72,G81,G130,G164)</f>
        <v>1</v>
      </c>
      <c r="H9" s="449">
        <f t="shared" si="0"/>
        <v>-240</v>
      </c>
      <c r="I9" s="551">
        <f>SUM(I43,I57,I64,I72,I81,I130,I164)</f>
        <v>1</v>
      </c>
      <c r="J9" s="449">
        <f t="shared" si="1"/>
        <v>-240</v>
      </c>
      <c r="K9" s="382">
        <f t="shared" si="2"/>
        <v>16.05</v>
      </c>
      <c r="L9" s="462">
        <f t="shared" si="3"/>
        <v>-459</v>
      </c>
      <c r="M9" s="551">
        <f>SUM(M43,M57,M64,M72,M81,M130,M164)</f>
        <v>1</v>
      </c>
      <c r="N9" s="449">
        <f t="shared" si="4"/>
        <v>-240</v>
      </c>
      <c r="O9" s="551">
        <f>SUM(O43,O57,O64,O72,O81,O130,O164)</f>
        <v>1</v>
      </c>
      <c r="P9" s="449">
        <f t="shared" si="5"/>
        <v>-240</v>
      </c>
      <c r="Q9" s="551">
        <f>SUM(Q43,Q57,Q64,Q72,Q81,Q130,Q164)</f>
        <v>1</v>
      </c>
      <c r="R9" s="449">
        <f t="shared" si="6"/>
        <v>-240</v>
      </c>
      <c r="S9" s="382">
        <f t="shared" si="7"/>
        <v>3</v>
      </c>
      <c r="T9" s="462">
        <f t="shared" si="8"/>
        <v>-720</v>
      </c>
    </row>
    <row r="10" spans="1:20" x14ac:dyDescent="0.25">
      <c r="A10" s="154" t="s">
        <v>23</v>
      </c>
      <c r="B10" s="405">
        <v>20</v>
      </c>
      <c r="C10" s="179">
        <f>SUM(C44,C52,C65,C73,C82,C90,C97,C109,C116,C123,C132,C152,C159)</f>
        <v>35</v>
      </c>
      <c r="D10" s="428">
        <f>SUM(D44,D52,D65,D73,D82,D90,D97,D109,D116,D123,D132,D152,D159)</f>
        <v>700</v>
      </c>
      <c r="E10" s="551">
        <f>SUM(E44,E52,E65,E73,E82,E90,E97,E109,E116,E123,E132,E152,E159)</f>
        <v>29.599999999999998</v>
      </c>
      <c r="F10" s="449">
        <f t="shared" si="9"/>
        <v>-108</v>
      </c>
      <c r="G10" s="551">
        <f>SUM(G44,G52,G65,G73,G82,G90,G97,G109,G116,G123,G132,G152,G159)</f>
        <v>0</v>
      </c>
      <c r="H10" s="449">
        <f t="shared" si="0"/>
        <v>-700</v>
      </c>
      <c r="I10" s="551">
        <f>SUM(I44,I52,I65,I73,I82,I90,I97,I109,I116,I123,I132,I152,I159)</f>
        <v>0</v>
      </c>
      <c r="J10" s="449">
        <f t="shared" si="1"/>
        <v>-700</v>
      </c>
      <c r="K10" s="382">
        <f t="shared" si="2"/>
        <v>29.599999999999998</v>
      </c>
      <c r="L10" s="462">
        <f t="shared" si="3"/>
        <v>-1508</v>
      </c>
      <c r="M10" s="551">
        <f>SUM(M44,M52,M65,M73,M82,M90,M97,M109,M116,M123,M132,M152,M159)</f>
        <v>0</v>
      </c>
      <c r="N10" s="449">
        <f t="shared" si="4"/>
        <v>-700</v>
      </c>
      <c r="O10" s="551">
        <f>SUM(O44,O52,O65,O73,O82,O90,O97,O109,O116,O123,O132,O152,O159)</f>
        <v>0</v>
      </c>
      <c r="P10" s="449">
        <f t="shared" si="5"/>
        <v>-700</v>
      </c>
      <c r="Q10" s="551">
        <f>SUM(Q44,Q52,Q65,Q73,Q82,Q90,Q97,Q109,Q116,Q123,Q132,Q152,Q159)</f>
        <v>0</v>
      </c>
      <c r="R10" s="449">
        <f t="shared" si="6"/>
        <v>-700</v>
      </c>
      <c r="S10" s="382">
        <f t="shared" si="7"/>
        <v>0</v>
      </c>
      <c r="T10" s="462">
        <f t="shared" si="8"/>
        <v>-2100</v>
      </c>
    </row>
    <row r="11" spans="1:20" x14ac:dyDescent="0.25">
      <c r="A11" s="180" t="s">
        <v>265</v>
      </c>
      <c r="B11" s="405">
        <v>20</v>
      </c>
      <c r="C11" s="179">
        <f>C89</f>
        <v>1</v>
      </c>
      <c r="D11" s="428">
        <f>D89</f>
        <v>20</v>
      </c>
      <c r="E11" s="551">
        <f>E89</f>
        <v>1</v>
      </c>
      <c r="F11" s="449">
        <f t="shared" si="9"/>
        <v>0</v>
      </c>
      <c r="G11" s="551">
        <f>G89</f>
        <v>0</v>
      </c>
      <c r="H11" s="449">
        <f t="shared" si="0"/>
        <v>-20</v>
      </c>
      <c r="I11" s="551">
        <f>I89</f>
        <v>0</v>
      </c>
      <c r="J11" s="449">
        <f t="shared" si="1"/>
        <v>-20</v>
      </c>
      <c r="K11" s="382">
        <f t="shared" si="2"/>
        <v>1</v>
      </c>
      <c r="L11" s="462">
        <f t="shared" si="3"/>
        <v>-40</v>
      </c>
      <c r="M11" s="551">
        <f>M89</f>
        <v>0</v>
      </c>
      <c r="N11" s="449">
        <f t="shared" si="4"/>
        <v>-20</v>
      </c>
      <c r="O11" s="551">
        <f>O89</f>
        <v>0</v>
      </c>
      <c r="P11" s="449">
        <f t="shared" si="5"/>
        <v>-20</v>
      </c>
      <c r="Q11" s="551">
        <f>Q89</f>
        <v>0</v>
      </c>
      <c r="R11" s="449">
        <f t="shared" si="6"/>
        <v>-20</v>
      </c>
      <c r="S11" s="382">
        <f t="shared" ref="S11:S16" si="10">SUM(M11,O11,Q11)</f>
        <v>0</v>
      </c>
      <c r="T11" s="462">
        <f t="shared" si="8"/>
        <v>-60</v>
      </c>
    </row>
    <row r="12" spans="1:20" x14ac:dyDescent="0.25">
      <c r="A12" s="154" t="s">
        <v>264</v>
      </c>
      <c r="B12" s="405">
        <v>20</v>
      </c>
      <c r="C12" s="179">
        <f>C131</f>
        <v>1</v>
      </c>
      <c r="D12" s="428">
        <f>D131</f>
        <v>20</v>
      </c>
      <c r="E12" s="551">
        <f>E131</f>
        <v>0</v>
      </c>
      <c r="F12" s="449">
        <f t="shared" si="9"/>
        <v>-20</v>
      </c>
      <c r="G12" s="551">
        <f>G131</f>
        <v>0</v>
      </c>
      <c r="H12" s="449">
        <f t="shared" si="0"/>
        <v>-20</v>
      </c>
      <c r="I12" s="551">
        <f>I131</f>
        <v>0</v>
      </c>
      <c r="J12" s="449">
        <f t="shared" si="1"/>
        <v>-20</v>
      </c>
      <c r="K12" s="382">
        <f t="shared" si="2"/>
        <v>0</v>
      </c>
      <c r="L12" s="462">
        <f t="shared" si="3"/>
        <v>-60</v>
      </c>
      <c r="M12" s="551">
        <f>M131</f>
        <v>0</v>
      </c>
      <c r="N12" s="449">
        <f t="shared" si="4"/>
        <v>-20</v>
      </c>
      <c r="O12" s="551">
        <f>O131</f>
        <v>0</v>
      </c>
      <c r="P12" s="449">
        <f t="shared" si="5"/>
        <v>-20</v>
      </c>
      <c r="Q12" s="551">
        <f>Q131</f>
        <v>0</v>
      </c>
      <c r="R12" s="449">
        <f t="shared" si="6"/>
        <v>-20</v>
      </c>
      <c r="S12" s="382">
        <f t="shared" si="10"/>
        <v>0</v>
      </c>
      <c r="T12" s="462">
        <f t="shared" si="8"/>
        <v>-60</v>
      </c>
    </row>
    <row r="13" spans="1:20" x14ac:dyDescent="0.25">
      <c r="A13" s="154" t="s">
        <v>263</v>
      </c>
      <c r="B13" s="405">
        <v>10</v>
      </c>
      <c r="C13" s="179">
        <f>C133</f>
        <v>1</v>
      </c>
      <c r="D13" s="428">
        <f>D133</f>
        <v>10</v>
      </c>
      <c r="E13" s="551">
        <f>E133</f>
        <v>1</v>
      </c>
      <c r="F13" s="449">
        <f t="shared" si="9"/>
        <v>0</v>
      </c>
      <c r="G13" s="551">
        <f>G133</f>
        <v>0</v>
      </c>
      <c r="H13" s="449">
        <f t="shared" si="0"/>
        <v>-10</v>
      </c>
      <c r="I13" s="551">
        <f>I133</f>
        <v>0</v>
      </c>
      <c r="J13" s="449">
        <f t="shared" si="1"/>
        <v>-10</v>
      </c>
      <c r="K13" s="382">
        <f t="shared" si="2"/>
        <v>1</v>
      </c>
      <c r="L13" s="462">
        <f t="shared" si="3"/>
        <v>-20</v>
      </c>
      <c r="M13" s="551">
        <f>M133</f>
        <v>0</v>
      </c>
      <c r="N13" s="449">
        <f t="shared" si="4"/>
        <v>-10</v>
      </c>
      <c r="O13" s="551">
        <f>O133</f>
        <v>0</v>
      </c>
      <c r="P13" s="449">
        <f t="shared" si="5"/>
        <v>-10</v>
      </c>
      <c r="Q13" s="551">
        <f>Q133</f>
        <v>0</v>
      </c>
      <c r="R13" s="449">
        <f t="shared" si="6"/>
        <v>-10</v>
      </c>
      <c r="S13" s="382">
        <f t="shared" si="10"/>
        <v>0</v>
      </c>
      <c r="T13" s="462">
        <f t="shared" si="8"/>
        <v>-30</v>
      </c>
    </row>
    <row r="14" spans="1:20" x14ac:dyDescent="0.25">
      <c r="A14" s="190" t="s">
        <v>146</v>
      </c>
      <c r="B14" s="405">
        <v>20</v>
      </c>
      <c r="C14" s="179">
        <f t="shared" ref="C14:E16" si="11">C138</f>
        <v>1</v>
      </c>
      <c r="D14" s="428">
        <f t="shared" si="11"/>
        <v>20</v>
      </c>
      <c r="E14" s="551">
        <f t="shared" si="11"/>
        <v>0</v>
      </c>
      <c r="F14" s="449">
        <f t="shared" si="9"/>
        <v>-20</v>
      </c>
      <c r="G14" s="551">
        <f>G138</f>
        <v>0</v>
      </c>
      <c r="H14" s="449">
        <f t="shared" si="0"/>
        <v>-20</v>
      </c>
      <c r="I14" s="551">
        <f>I138</f>
        <v>0</v>
      </c>
      <c r="J14" s="449">
        <f t="shared" si="1"/>
        <v>-20</v>
      </c>
      <c r="K14" s="382">
        <f t="shared" si="2"/>
        <v>0</v>
      </c>
      <c r="L14" s="462">
        <f t="shared" si="3"/>
        <v>-60</v>
      </c>
      <c r="M14" s="551">
        <f>M138</f>
        <v>0</v>
      </c>
      <c r="N14" s="449">
        <f t="shared" si="4"/>
        <v>-20</v>
      </c>
      <c r="O14" s="551">
        <f>O138</f>
        <v>0</v>
      </c>
      <c r="P14" s="449">
        <f t="shared" si="5"/>
        <v>-20</v>
      </c>
      <c r="Q14" s="551">
        <f>Q138</f>
        <v>0</v>
      </c>
      <c r="R14" s="449">
        <f t="shared" si="6"/>
        <v>-20</v>
      </c>
      <c r="S14" s="382">
        <f t="shared" si="10"/>
        <v>0</v>
      </c>
      <c r="T14" s="462">
        <f t="shared" si="8"/>
        <v>-60</v>
      </c>
    </row>
    <row r="15" spans="1:20" x14ac:dyDescent="0.25">
      <c r="A15" s="195" t="s">
        <v>153</v>
      </c>
      <c r="B15" s="405">
        <v>20</v>
      </c>
      <c r="C15" s="179">
        <f t="shared" si="11"/>
        <v>1</v>
      </c>
      <c r="D15" s="428">
        <f t="shared" si="11"/>
        <v>20</v>
      </c>
      <c r="E15" s="551">
        <f t="shared" si="11"/>
        <v>1.5</v>
      </c>
      <c r="F15" s="449">
        <f t="shared" si="9"/>
        <v>10</v>
      </c>
      <c r="G15" s="551">
        <f>G139</f>
        <v>0</v>
      </c>
      <c r="H15" s="449">
        <f t="shared" si="0"/>
        <v>-20</v>
      </c>
      <c r="I15" s="551">
        <f>I139</f>
        <v>0</v>
      </c>
      <c r="J15" s="449">
        <f t="shared" si="1"/>
        <v>-20</v>
      </c>
      <c r="K15" s="382">
        <f t="shared" si="2"/>
        <v>1.5</v>
      </c>
      <c r="L15" s="462">
        <f t="shared" si="3"/>
        <v>-30</v>
      </c>
      <c r="M15" s="551">
        <f>M139</f>
        <v>0</v>
      </c>
      <c r="N15" s="449">
        <f t="shared" si="4"/>
        <v>-20</v>
      </c>
      <c r="O15" s="551">
        <f>O139</f>
        <v>0</v>
      </c>
      <c r="P15" s="449">
        <f t="shared" si="5"/>
        <v>-20</v>
      </c>
      <c r="Q15" s="551">
        <f>Q139</f>
        <v>0</v>
      </c>
      <c r="R15" s="449">
        <f t="shared" si="6"/>
        <v>-20</v>
      </c>
      <c r="S15" s="382">
        <f t="shared" si="10"/>
        <v>0</v>
      </c>
      <c r="T15" s="462">
        <f t="shared" si="8"/>
        <v>-60</v>
      </c>
    </row>
    <row r="16" spans="1:20" x14ac:dyDescent="0.25">
      <c r="A16" s="533" t="s">
        <v>154</v>
      </c>
      <c r="B16" s="414">
        <v>20</v>
      </c>
      <c r="C16" s="379">
        <f t="shared" si="11"/>
        <v>1</v>
      </c>
      <c r="D16" s="441">
        <f t="shared" si="11"/>
        <v>20</v>
      </c>
      <c r="E16" s="552">
        <f t="shared" si="11"/>
        <v>0.6</v>
      </c>
      <c r="F16" s="457">
        <f t="shared" si="9"/>
        <v>-8</v>
      </c>
      <c r="G16" s="552">
        <f>G140</f>
        <v>0</v>
      </c>
      <c r="H16" s="457">
        <f t="shared" si="0"/>
        <v>-20</v>
      </c>
      <c r="I16" s="552">
        <f>I140</f>
        <v>0</v>
      </c>
      <c r="J16" s="457">
        <f t="shared" si="1"/>
        <v>-20</v>
      </c>
      <c r="K16" s="390">
        <f t="shared" ref="K16:K17" si="12">SUM(E16,G16,I16)</f>
        <v>0.6</v>
      </c>
      <c r="L16" s="470">
        <f t="shared" ref="L16:L17" si="13">(K16*$B16)-$D16*3</f>
        <v>-48</v>
      </c>
      <c r="M16" s="552">
        <f>M140</f>
        <v>0</v>
      </c>
      <c r="N16" s="457">
        <f t="shared" si="4"/>
        <v>-20</v>
      </c>
      <c r="O16" s="552">
        <f>O140</f>
        <v>0</v>
      </c>
      <c r="P16" s="457">
        <f t="shared" si="5"/>
        <v>-20</v>
      </c>
      <c r="Q16" s="552">
        <f>Q140</f>
        <v>0</v>
      </c>
      <c r="R16" s="457">
        <f t="shared" si="6"/>
        <v>-20</v>
      </c>
      <c r="S16" s="390">
        <f t="shared" si="10"/>
        <v>0</v>
      </c>
      <c r="T16" s="470">
        <f t="shared" si="8"/>
        <v>-60</v>
      </c>
    </row>
    <row r="17" spans="1:20" ht="15.75" thickBot="1" x14ac:dyDescent="0.3">
      <c r="A17" s="535" t="s">
        <v>92</v>
      </c>
      <c r="B17" s="536">
        <v>20</v>
      </c>
      <c r="C17" s="537">
        <f>C145</f>
        <v>3</v>
      </c>
      <c r="D17" s="538">
        <f>D145</f>
        <v>60</v>
      </c>
      <c r="E17" s="553">
        <f>E145</f>
        <v>3</v>
      </c>
      <c r="F17" s="539">
        <f t="shared" si="9"/>
        <v>0</v>
      </c>
      <c r="G17" s="553">
        <f>G145</f>
        <v>0</v>
      </c>
      <c r="H17" s="539">
        <f t="shared" si="0"/>
        <v>-60</v>
      </c>
      <c r="I17" s="553">
        <f>I145</f>
        <v>0</v>
      </c>
      <c r="J17" s="539">
        <f t="shared" si="1"/>
        <v>-60</v>
      </c>
      <c r="K17" s="540">
        <f t="shared" si="12"/>
        <v>3</v>
      </c>
      <c r="L17" s="541">
        <f t="shared" si="13"/>
        <v>-120</v>
      </c>
      <c r="M17" s="553">
        <f>M145</f>
        <v>0</v>
      </c>
      <c r="N17" s="539">
        <f t="shared" si="4"/>
        <v>-60</v>
      </c>
      <c r="O17" s="553">
        <f>O145</f>
        <v>0</v>
      </c>
      <c r="P17" s="539">
        <f t="shared" si="5"/>
        <v>-60</v>
      </c>
      <c r="Q17" s="553">
        <f>Q145</f>
        <v>0</v>
      </c>
      <c r="R17" s="539">
        <f t="shared" si="6"/>
        <v>-60</v>
      </c>
      <c r="S17" s="540">
        <f t="shared" ref="S17" si="14">SUM(M17,O17,Q17)</f>
        <v>0</v>
      </c>
      <c r="T17" s="541">
        <f t="shared" si="8"/>
        <v>-180</v>
      </c>
    </row>
    <row r="18" spans="1:20" s="548" customFormat="1" ht="15.75" thickBot="1" x14ac:dyDescent="0.3">
      <c r="A18" s="547" t="s">
        <v>6</v>
      </c>
      <c r="B18" s="547">
        <f>SUM(B6:B17)</f>
        <v>250</v>
      </c>
      <c r="C18" s="542">
        <f t="shared" ref="C18:T18" si="15">SUM(C6:C17)</f>
        <v>148</v>
      </c>
      <c r="D18" s="543">
        <f t="shared" si="15"/>
        <v>3130</v>
      </c>
      <c r="E18" s="554">
        <f t="shared" si="15"/>
        <v>128.04999999999998</v>
      </c>
      <c r="F18" s="544">
        <f t="shared" si="15"/>
        <v>-399</v>
      </c>
      <c r="G18" s="554">
        <f t="shared" si="15"/>
        <v>1</v>
      </c>
      <c r="H18" s="544">
        <f t="shared" si="15"/>
        <v>-3110</v>
      </c>
      <c r="I18" s="554">
        <f t="shared" si="15"/>
        <v>1</v>
      </c>
      <c r="J18" s="544">
        <f t="shared" si="15"/>
        <v>-3110</v>
      </c>
      <c r="K18" s="545">
        <f t="shared" ref="K18:L18" si="16">SUM(K6:K17)</f>
        <v>130.04999999999998</v>
      </c>
      <c r="L18" s="546">
        <f t="shared" si="16"/>
        <v>-6619</v>
      </c>
      <c r="M18" s="554">
        <f t="shared" si="15"/>
        <v>1</v>
      </c>
      <c r="N18" s="544">
        <f t="shared" si="15"/>
        <v>-3110</v>
      </c>
      <c r="O18" s="554">
        <f t="shared" si="15"/>
        <v>1</v>
      </c>
      <c r="P18" s="544">
        <f t="shared" si="15"/>
        <v>-3110</v>
      </c>
      <c r="Q18" s="554">
        <f t="shared" si="15"/>
        <v>1</v>
      </c>
      <c r="R18" s="544">
        <f t="shared" si="15"/>
        <v>-3110</v>
      </c>
      <c r="S18" s="545">
        <f t="shared" si="15"/>
        <v>3</v>
      </c>
      <c r="T18" s="546">
        <f t="shared" si="15"/>
        <v>-9330</v>
      </c>
    </row>
    <row r="19" spans="1:20" ht="18.75" x14ac:dyDescent="0.3">
      <c r="A19" s="1474" t="s">
        <v>270</v>
      </c>
      <c r="B19" s="1474"/>
      <c r="C19" s="1474"/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</row>
    <row r="20" spans="1:20" ht="36.75" thickBot="1" x14ac:dyDescent="0.3">
      <c r="A20" s="144" t="s">
        <v>14</v>
      </c>
      <c r="B20" s="403" t="s">
        <v>231</v>
      </c>
      <c r="C20" s="145" t="s">
        <v>173</v>
      </c>
      <c r="D20" s="433" t="s">
        <v>232</v>
      </c>
      <c r="E20" s="550" t="str">
        <f>'Eq Minima Unds Horas'!E5</f>
        <v>MAR</v>
      </c>
      <c r="F20" s="476" t="str">
        <f>'Eq Minima Unds Horas'!F5</f>
        <v>Saldo Mar</v>
      </c>
      <c r="G20" s="550" t="str">
        <f>'Eq Minima Unds Horas'!G5</f>
        <v>ABR</v>
      </c>
      <c r="H20" s="476" t="str">
        <f>'Eq Minima Unds Horas'!H5</f>
        <v>Saldo Abr</v>
      </c>
      <c r="I20" s="550" t="str">
        <f>'Eq Minima Unds Horas'!I5</f>
        <v>MAI</v>
      </c>
      <c r="J20" s="476" t="str">
        <f>'Eq Minima Unds Horas'!J5</f>
        <v>Saldo Mai</v>
      </c>
      <c r="K20" s="380" t="str">
        <f>'Eq Minima Unds Horas'!K5</f>
        <v>3º Trimestre</v>
      </c>
      <c r="L20" s="474" t="str">
        <f>'Eq Minima Unds Horas'!L5</f>
        <v>Saldo Trim</v>
      </c>
      <c r="M20" s="550" t="str">
        <f>'Eq Minima Unds Horas'!M5</f>
        <v>JUN</v>
      </c>
      <c r="N20" s="476" t="str">
        <f>'Eq Minima Unds Horas'!N5</f>
        <v>Saldo Jun</v>
      </c>
      <c r="O20" s="569" t="str">
        <f>'Eq Minima Unds Horas'!O5</f>
        <v>JUL</v>
      </c>
      <c r="P20" s="476" t="str">
        <f>'Eq Minima Unds Horas'!P5</f>
        <v>Saldo Jul</v>
      </c>
      <c r="Q20" s="569" t="str">
        <f>'Eq Minima Unds Horas'!Q5</f>
        <v>AGO</v>
      </c>
      <c r="R20" s="476" t="str">
        <f>'Eq Minima Unds Horas'!R5</f>
        <v>Saldo Ago</v>
      </c>
      <c r="S20" s="380" t="str">
        <f>'Eq Minima Unds Horas'!S5</f>
        <v>4º Trimestre</v>
      </c>
      <c r="T20" s="474" t="str">
        <f>'Eq Minima Unds Horas'!T5</f>
        <v>Saldo Trim</v>
      </c>
    </row>
    <row r="21" spans="1:20" ht="15.75" thickTop="1" x14ac:dyDescent="0.25">
      <c r="A21" s="151" t="s">
        <v>195</v>
      </c>
      <c r="B21" s="405">
        <v>12</v>
      </c>
      <c r="C21" s="179">
        <f t="shared" ref="C21:E21" si="17">SUM(C194,C200,C206)</f>
        <v>56</v>
      </c>
      <c r="D21" s="428">
        <f t="shared" si="17"/>
        <v>672</v>
      </c>
      <c r="E21" s="551">
        <f t="shared" si="17"/>
        <v>46</v>
      </c>
      <c r="F21" s="449">
        <f t="shared" si="9"/>
        <v>-120</v>
      </c>
      <c r="G21" s="551">
        <f>SUM(G194,G200,G206)</f>
        <v>0</v>
      </c>
      <c r="H21" s="449">
        <f t="shared" si="0"/>
        <v>-672</v>
      </c>
      <c r="I21" s="551">
        <f>SUM(I194,I200,I206)</f>
        <v>0</v>
      </c>
      <c r="J21" s="449">
        <f t="shared" si="1"/>
        <v>-672</v>
      </c>
      <c r="K21" s="382">
        <f t="shared" ref="K21:K22" si="18">SUM(E21,G21,I21)</f>
        <v>46</v>
      </c>
      <c r="L21" s="462">
        <f t="shared" ref="L21:L22" si="19">(K21*$B21)-$D21*3</f>
        <v>-1464</v>
      </c>
      <c r="M21" s="551">
        <f>SUM(M194,M200,M206)</f>
        <v>0</v>
      </c>
      <c r="N21" s="449">
        <f t="shared" si="4"/>
        <v>-672</v>
      </c>
      <c r="O21" s="551">
        <f>SUM(O194,O200,O206)</f>
        <v>0</v>
      </c>
      <c r="P21" s="449">
        <f t="shared" si="5"/>
        <v>-672</v>
      </c>
      <c r="Q21" s="551">
        <f>SUM(Q194,Q200,Q206)</f>
        <v>0</v>
      </c>
      <c r="R21" s="449">
        <f t="shared" si="6"/>
        <v>-672</v>
      </c>
      <c r="S21" s="382">
        <f t="shared" ref="S21:S34" si="20">SUM(M21,O21,Q21)</f>
        <v>0</v>
      </c>
      <c r="T21" s="462">
        <f t="shared" si="8"/>
        <v>-2016</v>
      </c>
    </row>
    <row r="22" spans="1:20" ht="15.75" thickBot="1" x14ac:dyDescent="0.3">
      <c r="A22" s="160" t="s">
        <v>190</v>
      </c>
      <c r="B22" s="405">
        <v>12</v>
      </c>
      <c r="C22" s="179">
        <f t="shared" ref="C22:E22" si="21">SUM(C195,C201,C207)</f>
        <v>36</v>
      </c>
      <c r="D22" s="428">
        <f t="shared" si="21"/>
        <v>432</v>
      </c>
      <c r="E22" s="551">
        <f t="shared" si="21"/>
        <v>19</v>
      </c>
      <c r="F22" s="449">
        <f t="shared" si="9"/>
        <v>-204</v>
      </c>
      <c r="G22" s="551">
        <f>SUM(G195,G201,G207)</f>
        <v>0</v>
      </c>
      <c r="H22" s="449">
        <f t="shared" si="0"/>
        <v>-432</v>
      </c>
      <c r="I22" s="551">
        <f>SUM(I195,I201,I207)</f>
        <v>0</v>
      </c>
      <c r="J22" s="449">
        <f t="shared" si="1"/>
        <v>-432</v>
      </c>
      <c r="K22" s="382">
        <f t="shared" si="18"/>
        <v>19</v>
      </c>
      <c r="L22" s="462">
        <f t="shared" si="19"/>
        <v>-1068</v>
      </c>
      <c r="M22" s="551">
        <f>SUM(M195,M201,M207)</f>
        <v>0</v>
      </c>
      <c r="N22" s="449">
        <f t="shared" si="4"/>
        <v>-432</v>
      </c>
      <c r="O22" s="551">
        <f>SUM(O195,O201,O207)</f>
        <v>0</v>
      </c>
      <c r="P22" s="449">
        <f t="shared" si="5"/>
        <v>-432</v>
      </c>
      <c r="Q22" s="551">
        <f>SUM(Q195,Q201,Q207)</f>
        <v>0</v>
      </c>
      <c r="R22" s="449">
        <f t="shared" si="6"/>
        <v>-432</v>
      </c>
      <c r="S22" s="382">
        <f t="shared" si="20"/>
        <v>0</v>
      </c>
      <c r="T22" s="462">
        <f t="shared" si="8"/>
        <v>-1296</v>
      </c>
    </row>
    <row r="23" spans="1:20" s="548" customFormat="1" ht="15.75" thickBot="1" x14ac:dyDescent="0.3">
      <c r="A23" s="547" t="s">
        <v>6</v>
      </c>
      <c r="B23" s="547">
        <f>SUM(B21:B22)</f>
        <v>24</v>
      </c>
      <c r="C23" s="542">
        <f t="shared" ref="C23:T23" si="22">SUM(C21:C22)</f>
        <v>92</v>
      </c>
      <c r="D23" s="543">
        <f t="shared" si="22"/>
        <v>1104</v>
      </c>
      <c r="E23" s="554">
        <f t="shared" si="22"/>
        <v>65</v>
      </c>
      <c r="F23" s="544">
        <f t="shared" si="22"/>
        <v>-324</v>
      </c>
      <c r="G23" s="554">
        <f t="shared" si="22"/>
        <v>0</v>
      </c>
      <c r="H23" s="544">
        <f t="shared" si="22"/>
        <v>-1104</v>
      </c>
      <c r="I23" s="554">
        <f t="shared" si="22"/>
        <v>0</v>
      </c>
      <c r="J23" s="544">
        <f t="shared" si="22"/>
        <v>-1104</v>
      </c>
      <c r="K23" s="545">
        <f t="shared" ref="K23:L23" si="23">SUM(K21:K22)</f>
        <v>65</v>
      </c>
      <c r="L23" s="546">
        <f t="shared" si="23"/>
        <v>-2532</v>
      </c>
      <c r="M23" s="554">
        <f t="shared" si="22"/>
        <v>0</v>
      </c>
      <c r="N23" s="544">
        <f t="shared" si="22"/>
        <v>-1104</v>
      </c>
      <c r="O23" s="554">
        <f t="shared" si="22"/>
        <v>0</v>
      </c>
      <c r="P23" s="544">
        <f t="shared" si="22"/>
        <v>-1104</v>
      </c>
      <c r="Q23" s="554">
        <f t="shared" si="22"/>
        <v>0</v>
      </c>
      <c r="R23" s="544">
        <f t="shared" si="22"/>
        <v>-1104</v>
      </c>
      <c r="S23" s="545">
        <f t="shared" si="22"/>
        <v>0</v>
      </c>
      <c r="T23" s="546">
        <f t="shared" si="22"/>
        <v>-3312</v>
      </c>
    </row>
    <row r="24" spans="1:20" ht="18.75" x14ac:dyDescent="0.3">
      <c r="A24" s="1475" t="s">
        <v>267</v>
      </c>
      <c r="B24" s="1475"/>
      <c r="C24" s="1475"/>
      <c r="D24" s="1475"/>
      <c r="E24" s="1475"/>
      <c r="F24" s="1475"/>
      <c r="G24" s="1475"/>
      <c r="H24" s="1475"/>
      <c r="I24" s="1475"/>
      <c r="J24" s="1475"/>
      <c r="K24" s="1475"/>
      <c r="L24" s="1475"/>
      <c r="M24" s="1475"/>
      <c r="N24" s="1475"/>
      <c r="O24" s="1475"/>
      <c r="P24" s="1475"/>
      <c r="Q24" s="1475"/>
      <c r="R24" s="1475"/>
      <c r="S24" s="1475"/>
      <c r="T24" s="1475"/>
    </row>
    <row r="25" spans="1:20" ht="36.75" thickBot="1" x14ac:dyDescent="0.3">
      <c r="A25" s="144" t="s">
        <v>14</v>
      </c>
      <c r="B25" s="403" t="s">
        <v>231</v>
      </c>
      <c r="C25" s="145" t="s">
        <v>173</v>
      </c>
      <c r="D25" s="433" t="s">
        <v>232</v>
      </c>
      <c r="E25" s="550" t="str">
        <f>'Eq Minima Unds Horas'!E5</f>
        <v>MAR</v>
      </c>
      <c r="F25" s="476" t="str">
        <f>'Eq Minima Unds Horas'!F5</f>
        <v>Saldo Mar</v>
      </c>
      <c r="G25" s="550" t="str">
        <f>'Eq Minima Unds Horas'!G5</f>
        <v>ABR</v>
      </c>
      <c r="H25" s="476" t="str">
        <f>'Eq Minima Unds Horas'!H5</f>
        <v>Saldo Abr</v>
      </c>
      <c r="I25" s="550" t="str">
        <f>'Eq Minima Unds Horas'!I5</f>
        <v>MAI</v>
      </c>
      <c r="J25" s="476" t="str">
        <f>'Eq Minima Unds Horas'!J5</f>
        <v>Saldo Mai</v>
      </c>
      <c r="K25" s="380" t="str">
        <f>'Eq Minima Unds Horas'!K5</f>
        <v>3º Trimestre</v>
      </c>
      <c r="L25" s="474" t="str">
        <f>'Eq Minima Unds Horas'!L5</f>
        <v>Saldo Trim</v>
      </c>
      <c r="M25" s="550" t="str">
        <f>'Eq Minima Unds Horas'!M5</f>
        <v>JUN</v>
      </c>
      <c r="N25" s="476" t="str">
        <f>'Eq Minima Unds Horas'!N5</f>
        <v>Saldo Jun</v>
      </c>
      <c r="O25" s="569" t="str">
        <f>'Eq Minima Unds Horas'!O5</f>
        <v>JUL</v>
      </c>
      <c r="P25" s="476" t="str">
        <f>'Eq Minima Unds Horas'!P5</f>
        <v>Saldo Jul</v>
      </c>
      <c r="Q25" s="569" t="str">
        <f>'Eq Minima Unds Horas'!Q5</f>
        <v>AGO</v>
      </c>
      <c r="R25" s="476" t="str">
        <f>'Eq Minima Unds Horas'!R5</f>
        <v>Saldo Ago</v>
      </c>
      <c r="S25" s="380" t="str">
        <f>'Eq Minima Unds Horas'!S5</f>
        <v>4º Trimestre</v>
      </c>
      <c r="T25" s="474" t="str">
        <f>'Eq Minima Unds Horas'!T5</f>
        <v>Saldo Trim</v>
      </c>
    </row>
    <row r="26" spans="1:20" ht="15.75" thickTop="1" x14ac:dyDescent="0.25">
      <c r="A26" s="214" t="s">
        <v>116</v>
      </c>
      <c r="B26" s="405">
        <f>B169</f>
        <v>12</v>
      </c>
      <c r="C26" s="179">
        <f t="shared" ref="C26:E26" si="24">C169</f>
        <v>4</v>
      </c>
      <c r="D26" s="428">
        <f t="shared" si="24"/>
        <v>48</v>
      </c>
      <c r="E26" s="551">
        <f t="shared" si="24"/>
        <v>4</v>
      </c>
      <c r="F26" s="449">
        <f t="shared" si="9"/>
        <v>0</v>
      </c>
      <c r="G26" s="551">
        <f>G169</f>
        <v>0</v>
      </c>
      <c r="H26" s="449">
        <f t="shared" si="0"/>
        <v>-48</v>
      </c>
      <c r="I26" s="551">
        <f>I169</f>
        <v>0</v>
      </c>
      <c r="J26" s="449">
        <f t="shared" si="1"/>
        <v>-48</v>
      </c>
      <c r="K26" s="382">
        <f t="shared" ref="K26:K35" si="25">SUM(E26,G26,I26)</f>
        <v>4</v>
      </c>
      <c r="L26" s="462">
        <f t="shared" ref="L26:L35" si="26">(K26*$B26)-$D26*3</f>
        <v>-96</v>
      </c>
      <c r="M26" s="551">
        <f>M169</f>
        <v>0</v>
      </c>
      <c r="N26" s="449">
        <f t="shared" si="4"/>
        <v>-48</v>
      </c>
      <c r="O26" s="551">
        <f>O169</f>
        <v>0</v>
      </c>
      <c r="P26" s="449">
        <f t="shared" si="5"/>
        <v>-48</v>
      </c>
      <c r="Q26" s="551">
        <f>Q169</f>
        <v>0</v>
      </c>
      <c r="R26" s="449">
        <f t="shared" si="6"/>
        <v>-48</v>
      </c>
      <c r="S26" s="382">
        <f t="shared" si="20"/>
        <v>0</v>
      </c>
      <c r="T26" s="462">
        <f t="shared" si="8"/>
        <v>-144</v>
      </c>
    </row>
    <row r="27" spans="1:20" x14ac:dyDescent="0.25">
      <c r="A27" s="215" t="s">
        <v>117</v>
      </c>
      <c r="B27" s="405">
        <f t="shared" ref="B27:E35" si="27">B170</f>
        <v>12</v>
      </c>
      <c r="C27" s="179">
        <f t="shared" si="27"/>
        <v>6</v>
      </c>
      <c r="D27" s="428">
        <f t="shared" si="27"/>
        <v>72</v>
      </c>
      <c r="E27" s="551">
        <f t="shared" si="27"/>
        <v>6</v>
      </c>
      <c r="F27" s="449">
        <f t="shared" si="9"/>
        <v>0</v>
      </c>
      <c r="G27" s="551">
        <f t="shared" ref="G27" si="28">G170</f>
        <v>0</v>
      </c>
      <c r="H27" s="449">
        <f t="shared" si="0"/>
        <v>-72</v>
      </c>
      <c r="I27" s="551">
        <f t="shared" ref="I27" si="29">I170</f>
        <v>0</v>
      </c>
      <c r="J27" s="449">
        <f t="shared" si="1"/>
        <v>-72</v>
      </c>
      <c r="K27" s="382">
        <f t="shared" si="25"/>
        <v>6</v>
      </c>
      <c r="L27" s="462">
        <f t="shared" si="26"/>
        <v>-144</v>
      </c>
      <c r="M27" s="551">
        <f t="shared" ref="M27" si="30">M170</f>
        <v>0</v>
      </c>
      <c r="N27" s="449">
        <f t="shared" si="4"/>
        <v>-72</v>
      </c>
      <c r="O27" s="551">
        <f t="shared" ref="O27" si="31">O170</f>
        <v>0</v>
      </c>
      <c r="P27" s="449">
        <f t="shared" si="5"/>
        <v>-72</v>
      </c>
      <c r="Q27" s="551">
        <f t="shared" ref="Q27" si="32">Q170</f>
        <v>0</v>
      </c>
      <c r="R27" s="449">
        <f t="shared" si="6"/>
        <v>-72</v>
      </c>
      <c r="S27" s="382">
        <f t="shared" si="20"/>
        <v>0</v>
      </c>
      <c r="T27" s="462">
        <f t="shared" si="8"/>
        <v>-216</v>
      </c>
    </row>
    <row r="28" spans="1:20" x14ac:dyDescent="0.25">
      <c r="A28" s="215" t="s">
        <v>118</v>
      </c>
      <c r="B28" s="405">
        <f t="shared" si="27"/>
        <v>12</v>
      </c>
      <c r="C28" s="179">
        <f t="shared" si="27"/>
        <v>5</v>
      </c>
      <c r="D28" s="428">
        <f t="shared" si="27"/>
        <v>60</v>
      </c>
      <c r="E28" s="551">
        <f t="shared" si="27"/>
        <v>4.5</v>
      </c>
      <c r="F28" s="449">
        <f t="shared" si="9"/>
        <v>-6</v>
      </c>
      <c r="G28" s="551">
        <f t="shared" ref="G28" si="33">G171</f>
        <v>0</v>
      </c>
      <c r="H28" s="449">
        <f t="shared" si="0"/>
        <v>-60</v>
      </c>
      <c r="I28" s="551">
        <f t="shared" ref="I28" si="34">I171</f>
        <v>0</v>
      </c>
      <c r="J28" s="449">
        <f t="shared" si="1"/>
        <v>-60</v>
      </c>
      <c r="K28" s="382">
        <f t="shared" si="25"/>
        <v>4.5</v>
      </c>
      <c r="L28" s="462">
        <f t="shared" si="26"/>
        <v>-126</v>
      </c>
      <c r="M28" s="551">
        <f t="shared" ref="M28" si="35">M171</f>
        <v>0</v>
      </c>
      <c r="N28" s="449">
        <f t="shared" si="4"/>
        <v>-60</v>
      </c>
      <c r="O28" s="551">
        <f t="shared" ref="O28" si="36">O171</f>
        <v>0</v>
      </c>
      <c r="P28" s="449">
        <f t="shared" si="5"/>
        <v>-60</v>
      </c>
      <c r="Q28" s="551">
        <f t="shared" ref="Q28" si="37">Q171</f>
        <v>0</v>
      </c>
      <c r="R28" s="449">
        <f t="shared" si="6"/>
        <v>-60</v>
      </c>
      <c r="S28" s="382">
        <f t="shared" si="20"/>
        <v>0</v>
      </c>
      <c r="T28" s="462">
        <f t="shared" si="8"/>
        <v>-180</v>
      </c>
    </row>
    <row r="29" spans="1:20" x14ac:dyDescent="0.25">
      <c r="A29" s="215" t="s">
        <v>119</v>
      </c>
      <c r="B29" s="405">
        <f t="shared" si="27"/>
        <v>12</v>
      </c>
      <c r="C29" s="179">
        <f t="shared" si="27"/>
        <v>6</v>
      </c>
      <c r="D29" s="428">
        <f t="shared" si="27"/>
        <v>72</v>
      </c>
      <c r="E29" s="551">
        <f t="shared" si="27"/>
        <v>4</v>
      </c>
      <c r="F29" s="449">
        <f t="shared" si="9"/>
        <v>-24</v>
      </c>
      <c r="G29" s="551">
        <f t="shared" ref="G29" si="38">G172</f>
        <v>0</v>
      </c>
      <c r="H29" s="449">
        <f t="shared" si="0"/>
        <v>-72</v>
      </c>
      <c r="I29" s="551">
        <f t="shared" ref="I29" si="39">I172</f>
        <v>0</v>
      </c>
      <c r="J29" s="449">
        <f t="shared" si="1"/>
        <v>-72</v>
      </c>
      <c r="K29" s="382">
        <f t="shared" si="25"/>
        <v>4</v>
      </c>
      <c r="L29" s="462">
        <f t="shared" si="26"/>
        <v>-168</v>
      </c>
      <c r="M29" s="551">
        <f t="shared" ref="M29" si="40">M172</f>
        <v>0</v>
      </c>
      <c r="N29" s="449">
        <f t="shared" si="4"/>
        <v>-72</v>
      </c>
      <c r="O29" s="551">
        <f t="shared" ref="O29" si="41">O172</f>
        <v>0</v>
      </c>
      <c r="P29" s="449">
        <f t="shared" si="5"/>
        <v>-72</v>
      </c>
      <c r="Q29" s="551">
        <f t="shared" ref="Q29" si="42">Q172</f>
        <v>0</v>
      </c>
      <c r="R29" s="449">
        <f t="shared" si="6"/>
        <v>-72</v>
      </c>
      <c r="S29" s="382">
        <f t="shared" si="20"/>
        <v>0</v>
      </c>
      <c r="T29" s="462">
        <f t="shared" si="8"/>
        <v>-216</v>
      </c>
    </row>
    <row r="30" spans="1:20" x14ac:dyDescent="0.25">
      <c r="A30" s="215" t="s">
        <v>120</v>
      </c>
      <c r="B30" s="405">
        <f t="shared" si="27"/>
        <v>12</v>
      </c>
      <c r="C30" s="179">
        <f t="shared" si="27"/>
        <v>6</v>
      </c>
      <c r="D30" s="428">
        <f t="shared" si="27"/>
        <v>72</v>
      </c>
      <c r="E30" s="551">
        <f t="shared" si="27"/>
        <v>5</v>
      </c>
      <c r="F30" s="449">
        <f t="shared" si="9"/>
        <v>-12</v>
      </c>
      <c r="G30" s="551">
        <f t="shared" ref="G30" si="43">G173</f>
        <v>0</v>
      </c>
      <c r="H30" s="449">
        <f t="shared" si="0"/>
        <v>-72</v>
      </c>
      <c r="I30" s="551">
        <f t="shared" ref="I30" si="44">I173</f>
        <v>0</v>
      </c>
      <c r="J30" s="449">
        <f t="shared" si="1"/>
        <v>-72</v>
      </c>
      <c r="K30" s="382">
        <f t="shared" si="25"/>
        <v>5</v>
      </c>
      <c r="L30" s="462">
        <f t="shared" si="26"/>
        <v>-156</v>
      </c>
      <c r="M30" s="551">
        <f t="shared" ref="M30" si="45">M173</f>
        <v>0</v>
      </c>
      <c r="N30" s="449">
        <f t="shared" si="4"/>
        <v>-72</v>
      </c>
      <c r="O30" s="551">
        <f t="shared" ref="O30" si="46">O173</f>
        <v>0</v>
      </c>
      <c r="P30" s="449">
        <f t="shared" si="5"/>
        <v>-72</v>
      </c>
      <c r="Q30" s="551">
        <f t="shared" ref="Q30" si="47">Q173</f>
        <v>0</v>
      </c>
      <c r="R30" s="449">
        <f t="shared" si="6"/>
        <v>-72</v>
      </c>
      <c r="S30" s="382">
        <f t="shared" si="20"/>
        <v>0</v>
      </c>
      <c r="T30" s="462">
        <f t="shared" si="8"/>
        <v>-216</v>
      </c>
    </row>
    <row r="31" spans="1:20" x14ac:dyDescent="0.25">
      <c r="A31" s="215" t="s">
        <v>192</v>
      </c>
      <c r="B31" s="405">
        <f t="shared" si="27"/>
        <v>12</v>
      </c>
      <c r="C31" s="179">
        <f t="shared" si="27"/>
        <v>4</v>
      </c>
      <c r="D31" s="428">
        <f t="shared" si="27"/>
        <v>48</v>
      </c>
      <c r="E31" s="551">
        <f t="shared" si="27"/>
        <v>1</v>
      </c>
      <c r="F31" s="449">
        <f t="shared" si="9"/>
        <v>-36</v>
      </c>
      <c r="G31" s="551">
        <f t="shared" ref="G31" si="48">G174</f>
        <v>0</v>
      </c>
      <c r="H31" s="449">
        <f t="shared" si="0"/>
        <v>-48</v>
      </c>
      <c r="I31" s="551">
        <f t="shared" ref="I31" si="49">I174</f>
        <v>0</v>
      </c>
      <c r="J31" s="449">
        <f t="shared" si="1"/>
        <v>-48</v>
      </c>
      <c r="K31" s="382">
        <f t="shared" si="25"/>
        <v>1</v>
      </c>
      <c r="L31" s="462">
        <f t="shared" si="26"/>
        <v>-132</v>
      </c>
      <c r="M31" s="551">
        <f t="shared" ref="M31" si="50">M174</f>
        <v>0</v>
      </c>
      <c r="N31" s="449">
        <f t="shared" si="4"/>
        <v>-48</v>
      </c>
      <c r="O31" s="551">
        <f t="shared" ref="O31" si="51">O174</f>
        <v>0</v>
      </c>
      <c r="P31" s="449">
        <f t="shared" si="5"/>
        <v>-48</v>
      </c>
      <c r="Q31" s="551">
        <f t="shared" ref="Q31" si="52">Q174</f>
        <v>0</v>
      </c>
      <c r="R31" s="449">
        <f t="shared" si="6"/>
        <v>-48</v>
      </c>
      <c r="S31" s="382">
        <f t="shared" si="20"/>
        <v>0</v>
      </c>
      <c r="T31" s="462">
        <f t="shared" si="8"/>
        <v>-144</v>
      </c>
    </row>
    <row r="32" spans="1:20" x14ac:dyDescent="0.25">
      <c r="A32" s="215" t="s">
        <v>121</v>
      </c>
      <c r="B32" s="405">
        <f t="shared" si="27"/>
        <v>12</v>
      </c>
      <c r="C32" s="179">
        <f t="shared" si="27"/>
        <v>5</v>
      </c>
      <c r="D32" s="428">
        <f t="shared" si="27"/>
        <v>60</v>
      </c>
      <c r="E32" s="551">
        <f t="shared" si="27"/>
        <v>4</v>
      </c>
      <c r="F32" s="449">
        <f t="shared" si="9"/>
        <v>-12</v>
      </c>
      <c r="G32" s="551">
        <f t="shared" ref="G32" si="53">G175</f>
        <v>0</v>
      </c>
      <c r="H32" s="449">
        <f t="shared" si="0"/>
        <v>-60</v>
      </c>
      <c r="I32" s="551">
        <f t="shared" ref="I32" si="54">I175</f>
        <v>0</v>
      </c>
      <c r="J32" s="449">
        <f t="shared" si="1"/>
        <v>-60</v>
      </c>
      <c r="K32" s="382">
        <f t="shared" si="25"/>
        <v>4</v>
      </c>
      <c r="L32" s="462">
        <f t="shared" si="26"/>
        <v>-132</v>
      </c>
      <c r="M32" s="551">
        <f t="shared" ref="M32" si="55">M175</f>
        <v>0</v>
      </c>
      <c r="N32" s="449">
        <f t="shared" si="4"/>
        <v>-60</v>
      </c>
      <c r="O32" s="551">
        <f t="shared" ref="O32" si="56">O175</f>
        <v>0</v>
      </c>
      <c r="P32" s="449">
        <f t="shared" si="5"/>
        <v>-60</v>
      </c>
      <c r="Q32" s="551">
        <f t="shared" ref="Q32" si="57">Q175</f>
        <v>0</v>
      </c>
      <c r="R32" s="449">
        <f t="shared" si="6"/>
        <v>-60</v>
      </c>
      <c r="S32" s="382">
        <f t="shared" si="20"/>
        <v>0</v>
      </c>
      <c r="T32" s="462">
        <f t="shared" si="8"/>
        <v>-180</v>
      </c>
    </row>
    <row r="33" spans="1:20" x14ac:dyDescent="0.25">
      <c r="A33" s="215" t="s">
        <v>122</v>
      </c>
      <c r="B33" s="405">
        <f t="shared" si="27"/>
        <v>12</v>
      </c>
      <c r="C33" s="179">
        <f t="shared" si="27"/>
        <v>3</v>
      </c>
      <c r="D33" s="428">
        <f t="shared" si="27"/>
        <v>36</v>
      </c>
      <c r="E33" s="551">
        <f t="shared" si="27"/>
        <v>3</v>
      </c>
      <c r="F33" s="449">
        <f t="shared" si="9"/>
        <v>0</v>
      </c>
      <c r="G33" s="551">
        <f t="shared" ref="G33" si="58">G176</f>
        <v>0</v>
      </c>
      <c r="H33" s="449">
        <f t="shared" si="0"/>
        <v>-36</v>
      </c>
      <c r="I33" s="551">
        <f t="shared" ref="I33" si="59">I176</f>
        <v>0</v>
      </c>
      <c r="J33" s="449">
        <f t="shared" si="1"/>
        <v>-36</v>
      </c>
      <c r="K33" s="382">
        <f t="shared" si="25"/>
        <v>3</v>
      </c>
      <c r="L33" s="462">
        <f t="shared" si="26"/>
        <v>-72</v>
      </c>
      <c r="M33" s="551">
        <f t="shared" ref="M33" si="60">M176</f>
        <v>0</v>
      </c>
      <c r="N33" s="449">
        <f t="shared" si="4"/>
        <v>-36</v>
      </c>
      <c r="O33" s="551">
        <f t="shared" ref="O33" si="61">O176</f>
        <v>0</v>
      </c>
      <c r="P33" s="449">
        <f t="shared" si="5"/>
        <v>-36</v>
      </c>
      <c r="Q33" s="551">
        <f t="shared" ref="Q33" si="62">Q176</f>
        <v>0</v>
      </c>
      <c r="R33" s="449">
        <f t="shared" si="6"/>
        <v>-36</v>
      </c>
      <c r="S33" s="382">
        <f t="shared" si="20"/>
        <v>0</v>
      </c>
      <c r="T33" s="462">
        <f t="shared" si="8"/>
        <v>-108</v>
      </c>
    </row>
    <row r="34" spans="1:20" x14ac:dyDescent="0.25">
      <c r="A34" s="215" t="s">
        <v>123</v>
      </c>
      <c r="B34" s="405">
        <f t="shared" si="27"/>
        <v>12</v>
      </c>
      <c r="C34" s="179">
        <f t="shared" si="27"/>
        <v>2</v>
      </c>
      <c r="D34" s="428">
        <f t="shared" si="27"/>
        <v>24</v>
      </c>
      <c r="E34" s="551">
        <f t="shared" si="27"/>
        <v>1</v>
      </c>
      <c r="F34" s="449">
        <f t="shared" si="9"/>
        <v>-12</v>
      </c>
      <c r="G34" s="551">
        <f t="shared" ref="G34" si="63">G177</f>
        <v>0</v>
      </c>
      <c r="H34" s="449">
        <f t="shared" si="0"/>
        <v>-24</v>
      </c>
      <c r="I34" s="551">
        <f t="shared" ref="I34" si="64">I177</f>
        <v>0</v>
      </c>
      <c r="J34" s="449">
        <f t="shared" si="1"/>
        <v>-24</v>
      </c>
      <c r="K34" s="382">
        <f t="shared" si="25"/>
        <v>1</v>
      </c>
      <c r="L34" s="462">
        <f t="shared" si="26"/>
        <v>-60</v>
      </c>
      <c r="M34" s="551">
        <f t="shared" ref="M34" si="65">M177</f>
        <v>0</v>
      </c>
      <c r="N34" s="449">
        <f t="shared" si="4"/>
        <v>-24</v>
      </c>
      <c r="O34" s="551">
        <f t="shared" ref="O34" si="66">O177</f>
        <v>0</v>
      </c>
      <c r="P34" s="449">
        <f t="shared" si="5"/>
        <v>-24</v>
      </c>
      <c r="Q34" s="551">
        <f t="shared" ref="Q34" si="67">Q177</f>
        <v>0</v>
      </c>
      <c r="R34" s="449">
        <f t="shared" si="6"/>
        <v>-24</v>
      </c>
      <c r="S34" s="382">
        <f t="shared" si="20"/>
        <v>0</v>
      </c>
      <c r="T34" s="462">
        <f t="shared" si="8"/>
        <v>-72</v>
      </c>
    </row>
    <row r="35" spans="1:20" ht="15.75" thickBot="1" x14ac:dyDescent="0.3">
      <c r="A35" s="313" t="s">
        <v>124</v>
      </c>
      <c r="B35" s="405">
        <f t="shared" si="27"/>
        <v>12</v>
      </c>
      <c r="C35" s="179">
        <f t="shared" si="27"/>
        <v>1</v>
      </c>
      <c r="D35" s="428">
        <f t="shared" si="27"/>
        <v>12</v>
      </c>
      <c r="E35" s="551">
        <f t="shared" si="27"/>
        <v>1</v>
      </c>
      <c r="F35" s="449">
        <f t="shared" si="9"/>
        <v>0</v>
      </c>
      <c r="G35" s="551">
        <f t="shared" ref="G35" si="68">G178</f>
        <v>0</v>
      </c>
      <c r="H35" s="449">
        <f t="shared" si="0"/>
        <v>-12</v>
      </c>
      <c r="I35" s="551">
        <f t="shared" ref="I35" si="69">I178</f>
        <v>0</v>
      </c>
      <c r="J35" s="449">
        <f t="shared" si="1"/>
        <v>-12</v>
      </c>
      <c r="K35" s="382">
        <f t="shared" si="25"/>
        <v>1</v>
      </c>
      <c r="L35" s="462">
        <f t="shared" si="26"/>
        <v>-24</v>
      </c>
      <c r="M35" s="551">
        <f t="shared" ref="M35" si="70">M178</f>
        <v>0</v>
      </c>
      <c r="N35" s="449">
        <f t="shared" si="4"/>
        <v>-12</v>
      </c>
      <c r="O35" s="551">
        <f t="shared" ref="O35" si="71">O178</f>
        <v>0</v>
      </c>
      <c r="P35" s="449">
        <f t="shared" si="5"/>
        <v>-12</v>
      </c>
      <c r="Q35" s="551">
        <f t="shared" ref="Q35" si="72">Q178</f>
        <v>0</v>
      </c>
      <c r="R35" s="449">
        <f t="shared" si="6"/>
        <v>-12</v>
      </c>
      <c r="S35" s="382">
        <f t="shared" ref="S35" si="73">SUM(M35,O35,Q35)</f>
        <v>0</v>
      </c>
      <c r="T35" s="462">
        <f t="shared" si="8"/>
        <v>-36</v>
      </c>
    </row>
    <row r="36" spans="1:20" s="548" customFormat="1" ht="15.75" thickBot="1" x14ac:dyDescent="0.3">
      <c r="A36" s="547" t="s">
        <v>6</v>
      </c>
      <c r="B36" s="547">
        <f>SUM(B26:B35)</f>
        <v>120</v>
      </c>
      <c r="C36" s="542">
        <f t="shared" ref="C36:T36" si="74">SUM(C26:C35)</f>
        <v>42</v>
      </c>
      <c r="D36" s="543">
        <f t="shared" si="74"/>
        <v>504</v>
      </c>
      <c r="E36" s="554">
        <f t="shared" si="74"/>
        <v>33.5</v>
      </c>
      <c r="F36" s="544">
        <f t="shared" si="74"/>
        <v>-102</v>
      </c>
      <c r="G36" s="554">
        <f t="shared" si="74"/>
        <v>0</v>
      </c>
      <c r="H36" s="544">
        <f t="shared" si="74"/>
        <v>-504</v>
      </c>
      <c r="I36" s="554">
        <f t="shared" si="74"/>
        <v>0</v>
      </c>
      <c r="J36" s="544">
        <f t="shared" si="74"/>
        <v>-504</v>
      </c>
      <c r="K36" s="545">
        <f t="shared" ref="K36:L36" si="75">SUM(K26:K35)</f>
        <v>33.5</v>
      </c>
      <c r="L36" s="546">
        <f t="shared" si="75"/>
        <v>-1110</v>
      </c>
      <c r="M36" s="554">
        <f t="shared" si="74"/>
        <v>0</v>
      </c>
      <c r="N36" s="544">
        <f>SUM(N26:N35)</f>
        <v>-504</v>
      </c>
      <c r="O36" s="554">
        <f t="shared" si="74"/>
        <v>0</v>
      </c>
      <c r="P36" s="544">
        <f t="shared" si="74"/>
        <v>-504</v>
      </c>
      <c r="Q36" s="554">
        <f t="shared" si="74"/>
        <v>0</v>
      </c>
      <c r="R36" s="544">
        <f t="shared" si="74"/>
        <v>-504</v>
      </c>
      <c r="S36" s="545">
        <f t="shared" si="74"/>
        <v>0</v>
      </c>
      <c r="T36" s="546">
        <f t="shared" si="74"/>
        <v>-1512</v>
      </c>
    </row>
    <row r="38" spans="1:20" ht="15.75" hidden="1" x14ac:dyDescent="0.25">
      <c r="A38" s="1427" t="s">
        <v>241</v>
      </c>
      <c r="B38" s="1428"/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</row>
    <row r="39" spans="1:20" ht="36.75" hidden="1" thickBot="1" x14ac:dyDescent="0.3">
      <c r="A39" s="144" t="s">
        <v>14</v>
      </c>
      <c r="B39" s="403" t="s">
        <v>231</v>
      </c>
      <c r="C39" s="145" t="s">
        <v>173</v>
      </c>
      <c r="D39" s="433" t="s">
        <v>232</v>
      </c>
      <c r="E39" s="550" t="s">
        <v>2</v>
      </c>
      <c r="F39" s="476" t="s">
        <v>234</v>
      </c>
      <c r="G39" s="550" t="s">
        <v>3</v>
      </c>
      <c r="H39" s="476" t="s">
        <v>235</v>
      </c>
      <c r="I39" s="550" t="s">
        <v>4</v>
      </c>
      <c r="J39" s="476" t="s">
        <v>236</v>
      </c>
      <c r="K39" s="380" t="s">
        <v>206</v>
      </c>
      <c r="L39" s="474" t="s">
        <v>233</v>
      </c>
      <c r="M39" s="550" t="s">
        <v>5</v>
      </c>
      <c r="N39" s="476" t="s">
        <v>237</v>
      </c>
      <c r="O39" s="569" t="s">
        <v>203</v>
      </c>
      <c r="P39" s="476" t="s">
        <v>238</v>
      </c>
      <c r="Q39" s="569" t="s">
        <v>204</v>
      </c>
      <c r="R39" s="476" t="s">
        <v>239</v>
      </c>
      <c r="S39" s="380" t="s">
        <v>206</v>
      </c>
      <c r="T39" s="474" t="s">
        <v>233</v>
      </c>
    </row>
    <row r="40" spans="1:20" ht="15.75" hidden="1" thickTop="1" x14ac:dyDescent="0.25">
      <c r="A40" s="154" t="s">
        <v>17</v>
      </c>
      <c r="B40" s="405">
        <v>40</v>
      </c>
      <c r="C40" s="179">
        <f>'Pque N Mundo I'!B22</f>
        <v>5</v>
      </c>
      <c r="D40" s="428">
        <f t="shared" ref="D40:D44" si="76">C40*B40</f>
        <v>200</v>
      </c>
      <c r="E40" s="551">
        <f>'Pque N Mundo I'!G22</f>
        <v>5</v>
      </c>
      <c r="F40" s="449">
        <f t="shared" ref="F40:H44" si="77">(E40*$B40)-$D40</f>
        <v>0</v>
      </c>
      <c r="G40" s="551">
        <f>'Pque N Mundo I'!I22</f>
        <v>0</v>
      </c>
      <c r="H40" s="449">
        <f t="shared" si="77"/>
        <v>-200</v>
      </c>
      <c r="I40" s="551">
        <f>'Pque N Mundo I'!K22</f>
        <v>0</v>
      </c>
      <c r="J40" s="449">
        <f t="shared" ref="J40:J44" si="78">(I40*$B40)-$D40</f>
        <v>-200</v>
      </c>
      <c r="K40" s="382">
        <f t="shared" ref="K40:K44" si="79">SUM(E40,G40,I40)</f>
        <v>5</v>
      </c>
      <c r="L40" s="462">
        <f t="shared" ref="L40:L44" si="80">(K40*$B40)-$D40*3</f>
        <v>-400</v>
      </c>
      <c r="M40" s="551">
        <f>'Pque N Mundo I'!O22</f>
        <v>0</v>
      </c>
      <c r="N40" s="449">
        <f t="shared" ref="N40:N44" si="81">(M40*$B40)-$D40</f>
        <v>-200</v>
      </c>
      <c r="O40" s="551">
        <f>'Pque N Mundo I'!Q22</f>
        <v>0</v>
      </c>
      <c r="P40" s="449">
        <f t="shared" ref="P40:P44" si="82">(O40*$B40)-$D40</f>
        <v>-200</v>
      </c>
      <c r="Q40" s="551">
        <f>'Pque N Mundo I'!S22</f>
        <v>0</v>
      </c>
      <c r="R40" s="449">
        <f t="shared" ref="R40:R44" si="83">(Q40*$B40)-$D40</f>
        <v>-200</v>
      </c>
      <c r="S40" s="382">
        <f t="shared" ref="S40:S44" si="84">SUM(M40,O40,Q40)</f>
        <v>0</v>
      </c>
      <c r="T40" s="462">
        <f t="shared" ref="T40:T44" si="85">(S40*$B40)-$D40*3</f>
        <v>-600</v>
      </c>
    </row>
    <row r="41" spans="1:20" hidden="1" x14ac:dyDescent="0.25">
      <c r="A41" s="154" t="s">
        <v>20</v>
      </c>
      <c r="B41" s="405">
        <v>20</v>
      </c>
      <c r="C41" s="179">
        <f>'Pque N Mundo I'!B26</f>
        <v>2</v>
      </c>
      <c r="D41" s="428">
        <f t="shared" si="76"/>
        <v>40</v>
      </c>
      <c r="E41" s="551">
        <f>'Pque N Mundo I'!G26</f>
        <v>1.5</v>
      </c>
      <c r="F41" s="449">
        <f t="shared" si="77"/>
        <v>-10</v>
      </c>
      <c r="G41" s="551">
        <f>'Pque N Mundo I'!I26</f>
        <v>0</v>
      </c>
      <c r="H41" s="449">
        <f t="shared" si="77"/>
        <v>-40</v>
      </c>
      <c r="I41" s="551">
        <f>'Pque N Mundo I'!K26</f>
        <v>0</v>
      </c>
      <c r="J41" s="449">
        <f t="shared" si="78"/>
        <v>-40</v>
      </c>
      <c r="K41" s="382">
        <f t="shared" si="79"/>
        <v>1.5</v>
      </c>
      <c r="L41" s="462">
        <f t="shared" si="80"/>
        <v>-90</v>
      </c>
      <c r="M41" s="551">
        <f>'Pque N Mundo I'!O26</f>
        <v>0</v>
      </c>
      <c r="N41" s="449">
        <f t="shared" si="81"/>
        <v>-40</v>
      </c>
      <c r="O41" s="551">
        <f>'Pque N Mundo I'!Q26</f>
        <v>0</v>
      </c>
      <c r="P41" s="449">
        <f t="shared" si="82"/>
        <v>-40</v>
      </c>
      <c r="Q41" s="551">
        <f>'Pque N Mundo I'!S26</f>
        <v>0</v>
      </c>
      <c r="R41" s="449">
        <f t="shared" si="83"/>
        <v>-40</v>
      </c>
      <c r="S41" s="382">
        <f t="shared" si="84"/>
        <v>0</v>
      </c>
      <c r="T41" s="462">
        <f t="shared" si="85"/>
        <v>-120</v>
      </c>
    </row>
    <row r="42" spans="1:20" hidden="1" x14ac:dyDescent="0.25">
      <c r="A42" s="154" t="s">
        <v>43</v>
      </c>
      <c r="B42" s="405">
        <v>20</v>
      </c>
      <c r="C42" s="179">
        <f>'Pque N Mundo I'!B27</f>
        <v>2</v>
      </c>
      <c r="D42" s="428">
        <f t="shared" si="76"/>
        <v>40</v>
      </c>
      <c r="E42" s="551">
        <f>'Pque N Mundo I'!G27</f>
        <v>2</v>
      </c>
      <c r="F42" s="449">
        <f t="shared" si="77"/>
        <v>0</v>
      </c>
      <c r="G42" s="551">
        <f>'Pque N Mundo I'!I27</f>
        <v>0</v>
      </c>
      <c r="H42" s="449">
        <f t="shared" si="77"/>
        <v>-40</v>
      </c>
      <c r="I42" s="551">
        <f>'Pque N Mundo I'!K27</f>
        <v>0</v>
      </c>
      <c r="J42" s="449">
        <f t="shared" si="78"/>
        <v>-40</v>
      </c>
      <c r="K42" s="382">
        <f t="shared" si="79"/>
        <v>2</v>
      </c>
      <c r="L42" s="462">
        <f t="shared" si="80"/>
        <v>-80</v>
      </c>
      <c r="M42" s="551">
        <f>'Pque N Mundo I'!O27</f>
        <v>0</v>
      </c>
      <c r="N42" s="449">
        <f t="shared" si="81"/>
        <v>-40</v>
      </c>
      <c r="O42" s="551">
        <f>'Pque N Mundo I'!Q27</f>
        <v>0</v>
      </c>
      <c r="P42" s="449">
        <f t="shared" si="82"/>
        <v>-40</v>
      </c>
      <c r="Q42" s="551">
        <f>'Pque N Mundo I'!S27</f>
        <v>0</v>
      </c>
      <c r="R42" s="449">
        <f t="shared" si="83"/>
        <v>-40</v>
      </c>
      <c r="S42" s="382">
        <f t="shared" si="84"/>
        <v>0</v>
      </c>
      <c r="T42" s="462">
        <f t="shared" si="85"/>
        <v>-120</v>
      </c>
    </row>
    <row r="43" spans="1:20" hidden="1" x14ac:dyDescent="0.25">
      <c r="A43" s="154" t="s">
        <v>22</v>
      </c>
      <c r="B43" s="405">
        <v>20</v>
      </c>
      <c r="C43" s="179">
        <f>'Pque N Mundo I'!B28</f>
        <v>2</v>
      </c>
      <c r="D43" s="428">
        <f t="shared" si="76"/>
        <v>40</v>
      </c>
      <c r="E43" s="551">
        <f>'Pque N Mundo I'!G28</f>
        <v>2</v>
      </c>
      <c r="F43" s="449">
        <f t="shared" si="77"/>
        <v>0</v>
      </c>
      <c r="G43" s="551">
        <f>'Pque N Mundo I'!I28</f>
        <v>0</v>
      </c>
      <c r="H43" s="449">
        <f t="shared" si="77"/>
        <v>-40</v>
      </c>
      <c r="I43" s="551">
        <f>'Pque N Mundo I'!K28</f>
        <v>0</v>
      </c>
      <c r="J43" s="449">
        <f t="shared" si="78"/>
        <v>-40</v>
      </c>
      <c r="K43" s="382">
        <f t="shared" si="79"/>
        <v>2</v>
      </c>
      <c r="L43" s="462">
        <f t="shared" si="80"/>
        <v>-80</v>
      </c>
      <c r="M43" s="551">
        <f>'Pque N Mundo I'!O28</f>
        <v>0</v>
      </c>
      <c r="N43" s="449">
        <f t="shared" si="81"/>
        <v>-40</v>
      </c>
      <c r="O43" s="551">
        <f>'Pque N Mundo I'!Q28</f>
        <v>0</v>
      </c>
      <c r="P43" s="449">
        <f t="shared" si="82"/>
        <v>-40</v>
      </c>
      <c r="Q43" s="551">
        <f>'Pque N Mundo I'!S28</f>
        <v>0</v>
      </c>
      <c r="R43" s="449">
        <f t="shared" si="83"/>
        <v>-40</v>
      </c>
      <c r="S43" s="382">
        <f t="shared" si="84"/>
        <v>0</v>
      </c>
      <c r="T43" s="462">
        <f t="shared" si="85"/>
        <v>-120</v>
      </c>
    </row>
    <row r="44" spans="1:20" ht="15.75" hidden="1" thickBot="1" x14ac:dyDescent="0.3">
      <c r="A44" s="154" t="s">
        <v>23</v>
      </c>
      <c r="B44" s="405">
        <v>20</v>
      </c>
      <c r="C44" s="179">
        <f>'Pque N Mundo I'!B29</f>
        <v>2</v>
      </c>
      <c r="D44" s="428">
        <f t="shared" si="76"/>
        <v>40</v>
      </c>
      <c r="E44" s="551">
        <f>'Pque N Mundo I'!G29</f>
        <v>2</v>
      </c>
      <c r="F44" s="449">
        <f t="shared" si="77"/>
        <v>0</v>
      </c>
      <c r="G44" s="551">
        <f>'Pque N Mundo I'!I29</f>
        <v>0</v>
      </c>
      <c r="H44" s="449">
        <f t="shared" si="77"/>
        <v>-40</v>
      </c>
      <c r="I44" s="551">
        <f>'Pque N Mundo I'!K29</f>
        <v>0</v>
      </c>
      <c r="J44" s="449">
        <f t="shared" si="78"/>
        <v>-40</v>
      </c>
      <c r="K44" s="382">
        <f t="shared" si="79"/>
        <v>2</v>
      </c>
      <c r="L44" s="462">
        <f t="shared" si="80"/>
        <v>-80</v>
      </c>
      <c r="M44" s="551">
        <f>'Pque N Mundo I'!O29</f>
        <v>0</v>
      </c>
      <c r="N44" s="449">
        <f t="shared" si="81"/>
        <v>-40</v>
      </c>
      <c r="O44" s="551">
        <f>'Pque N Mundo I'!Q29</f>
        <v>0</v>
      </c>
      <c r="P44" s="449">
        <f t="shared" si="82"/>
        <v>-40</v>
      </c>
      <c r="Q44" s="551">
        <f>'Pque N Mundo I'!S29</f>
        <v>0</v>
      </c>
      <c r="R44" s="449">
        <f t="shared" si="83"/>
        <v>-40</v>
      </c>
      <c r="S44" s="382">
        <f t="shared" si="84"/>
        <v>0</v>
      </c>
      <c r="T44" s="462">
        <f t="shared" si="85"/>
        <v>-120</v>
      </c>
    </row>
    <row r="45" spans="1:20" ht="15.75" hidden="1" thickBot="1" x14ac:dyDescent="0.3">
      <c r="A45" s="487" t="s">
        <v>7</v>
      </c>
      <c r="B45" s="488">
        <f t="shared" ref="B45:T45" si="86">SUM(B40:B44)</f>
        <v>120</v>
      </c>
      <c r="C45" s="531">
        <f t="shared" si="86"/>
        <v>13</v>
      </c>
      <c r="D45" s="532">
        <f t="shared" si="86"/>
        <v>360</v>
      </c>
      <c r="E45" s="555">
        <f t="shared" si="86"/>
        <v>12.5</v>
      </c>
      <c r="F45" s="490">
        <f t="shared" si="86"/>
        <v>-10</v>
      </c>
      <c r="G45" s="555">
        <f t="shared" si="86"/>
        <v>0</v>
      </c>
      <c r="H45" s="490">
        <f t="shared" si="86"/>
        <v>-360</v>
      </c>
      <c r="I45" s="555">
        <f t="shared" si="86"/>
        <v>0</v>
      </c>
      <c r="J45" s="490">
        <f t="shared" si="86"/>
        <v>-360</v>
      </c>
      <c r="K45" s="491">
        <f t="shared" ref="K45:L45" si="87">SUM(K40:K44)</f>
        <v>12.5</v>
      </c>
      <c r="L45" s="492">
        <f t="shared" si="87"/>
        <v>-730</v>
      </c>
      <c r="M45" s="555">
        <f t="shared" si="86"/>
        <v>0</v>
      </c>
      <c r="N45" s="490">
        <f t="shared" si="86"/>
        <v>-360</v>
      </c>
      <c r="O45" s="555">
        <f t="shared" si="86"/>
        <v>0</v>
      </c>
      <c r="P45" s="490">
        <f t="shared" si="86"/>
        <v>-360</v>
      </c>
      <c r="Q45" s="555">
        <f t="shared" si="86"/>
        <v>0</v>
      </c>
      <c r="R45" s="490">
        <f t="shared" si="86"/>
        <v>-360</v>
      </c>
      <c r="S45" s="491">
        <f t="shared" si="86"/>
        <v>0</v>
      </c>
      <c r="T45" s="492">
        <f t="shared" si="86"/>
        <v>-1080</v>
      </c>
    </row>
    <row r="46" spans="1:20" hidden="1" x14ac:dyDescent="0.25"/>
    <row r="47" spans="1:20" ht="15.75" hidden="1" x14ac:dyDescent="0.25">
      <c r="A47" s="1427" t="s">
        <v>242</v>
      </c>
      <c r="B47" s="1428"/>
      <c r="C47" s="1428"/>
      <c r="D47" s="1428"/>
      <c r="E47" s="1428"/>
      <c r="F47" s="1428"/>
      <c r="G47" s="1428"/>
      <c r="H47" s="1428"/>
      <c r="I47" s="1428"/>
      <c r="J47" s="1428"/>
      <c r="K47" s="1428"/>
      <c r="L47" s="1428"/>
      <c r="M47" s="1428"/>
      <c r="N47" s="1428"/>
      <c r="O47" s="1428"/>
      <c r="P47" s="1428"/>
      <c r="Q47" s="1428"/>
      <c r="R47" s="1428"/>
      <c r="S47" s="1428"/>
      <c r="T47" s="1428"/>
    </row>
    <row r="48" spans="1:20" ht="36.75" hidden="1" thickBot="1" x14ac:dyDescent="0.3">
      <c r="A48" s="144" t="s">
        <v>14</v>
      </c>
      <c r="B48" s="403" t="s">
        <v>231</v>
      </c>
      <c r="C48" s="145" t="s">
        <v>173</v>
      </c>
      <c r="D48" s="433" t="s">
        <v>232</v>
      </c>
      <c r="E48" s="550" t="s">
        <v>2</v>
      </c>
      <c r="F48" s="476" t="s">
        <v>234</v>
      </c>
      <c r="G48" s="550" t="s">
        <v>3</v>
      </c>
      <c r="H48" s="476" t="s">
        <v>235</v>
      </c>
      <c r="I48" s="550" t="s">
        <v>4</v>
      </c>
      <c r="J48" s="476" t="s">
        <v>236</v>
      </c>
      <c r="K48" s="380" t="s">
        <v>206</v>
      </c>
      <c r="L48" s="474" t="s">
        <v>233</v>
      </c>
      <c r="M48" s="550" t="s">
        <v>5</v>
      </c>
      <c r="N48" s="476" t="s">
        <v>237</v>
      </c>
      <c r="O48" s="569" t="s">
        <v>203</v>
      </c>
      <c r="P48" s="476" t="s">
        <v>238</v>
      </c>
      <c r="Q48" s="569" t="s">
        <v>204</v>
      </c>
      <c r="R48" s="476" t="s">
        <v>239</v>
      </c>
      <c r="S48" s="380" t="s">
        <v>206</v>
      </c>
      <c r="T48" s="474" t="s">
        <v>233</v>
      </c>
    </row>
    <row r="49" spans="1:20" ht="15.75" hidden="1" thickTop="1" x14ac:dyDescent="0.25">
      <c r="A49" s="154" t="s">
        <v>17</v>
      </c>
      <c r="B49" s="405">
        <v>40</v>
      </c>
      <c r="C49" s="179">
        <f>'Pque N Mundo II'!B23</f>
        <v>4</v>
      </c>
      <c r="D49" s="428">
        <f t="shared" ref="D49:D52" si="88">C49*B49</f>
        <v>160</v>
      </c>
      <c r="E49" s="551">
        <f>'Pque N Mundo II'!G23</f>
        <v>4</v>
      </c>
      <c r="F49" s="449">
        <f t="shared" ref="F49:F52" si="89">(E49*$B49)-$D49</f>
        <v>0</v>
      </c>
      <c r="G49" s="551">
        <f>'Pque N Mundo II'!I23</f>
        <v>0</v>
      </c>
      <c r="H49" s="449">
        <f t="shared" ref="H49:H52" si="90">(G49*$B49)-$D49</f>
        <v>-160</v>
      </c>
      <c r="I49" s="551">
        <f>'Pque N Mundo II'!K23</f>
        <v>0</v>
      </c>
      <c r="J49" s="449">
        <f t="shared" ref="J49:J52" si="91">(I49*$B49)-$D49</f>
        <v>-160</v>
      </c>
      <c r="K49" s="382">
        <f t="shared" ref="K49:K52" si="92">SUM(E49,G49,I49)</f>
        <v>4</v>
      </c>
      <c r="L49" s="462">
        <f t="shared" ref="L49:L52" si="93">(K49*$B49)-$D49*3</f>
        <v>-320</v>
      </c>
      <c r="M49" s="551">
        <f>'Pque N Mundo II'!O23</f>
        <v>0</v>
      </c>
      <c r="N49" s="449">
        <f t="shared" ref="N49:N52" si="94">(M49*$B49)-$D49</f>
        <v>-160</v>
      </c>
      <c r="O49" s="551">
        <f>'Pque N Mundo II'!Q23</f>
        <v>0</v>
      </c>
      <c r="P49" s="449">
        <f t="shared" ref="P49:P52" si="95">(O49*$B49)-$D49</f>
        <v>-160</v>
      </c>
      <c r="Q49" s="551">
        <f>'Pque N Mundo II'!S23</f>
        <v>0</v>
      </c>
      <c r="R49" s="449">
        <f t="shared" ref="R49:R52" si="96">(Q49*$B49)-$D49</f>
        <v>-160</v>
      </c>
      <c r="S49" s="382">
        <f t="shared" ref="S49:S52" si="97">SUM(M49,O49,Q49)</f>
        <v>0</v>
      </c>
      <c r="T49" s="462">
        <f t="shared" ref="T49:T52" si="98">(S49*$B49)-$D49*3</f>
        <v>-480</v>
      </c>
    </row>
    <row r="50" spans="1:20" hidden="1" x14ac:dyDescent="0.25">
      <c r="A50" s="154" t="s">
        <v>20</v>
      </c>
      <c r="B50" s="405">
        <v>20</v>
      </c>
      <c r="C50" s="179">
        <f>'Pque N Mundo II'!B27</f>
        <v>2</v>
      </c>
      <c r="D50" s="428">
        <f t="shared" si="88"/>
        <v>40</v>
      </c>
      <c r="E50" s="551">
        <f>'Pque N Mundo II'!G27</f>
        <v>2</v>
      </c>
      <c r="F50" s="449">
        <f t="shared" si="89"/>
        <v>0</v>
      </c>
      <c r="G50" s="551">
        <f>'Pque N Mundo II'!I27</f>
        <v>0</v>
      </c>
      <c r="H50" s="449">
        <f t="shared" si="90"/>
        <v>-40</v>
      </c>
      <c r="I50" s="551">
        <f>'Pque N Mundo II'!K27</f>
        <v>0</v>
      </c>
      <c r="J50" s="449">
        <f t="shared" si="91"/>
        <v>-40</v>
      </c>
      <c r="K50" s="382">
        <f t="shared" si="92"/>
        <v>2</v>
      </c>
      <c r="L50" s="462">
        <f t="shared" si="93"/>
        <v>-80</v>
      </c>
      <c r="M50" s="551">
        <f>'Pque N Mundo II'!O27</f>
        <v>0</v>
      </c>
      <c r="N50" s="449">
        <f t="shared" si="94"/>
        <v>-40</v>
      </c>
      <c r="O50" s="551">
        <f>'Pque N Mundo II'!Q27</f>
        <v>0</v>
      </c>
      <c r="P50" s="449">
        <f t="shared" si="95"/>
        <v>-40</v>
      </c>
      <c r="Q50" s="551">
        <f>'Pque N Mundo II'!S27</f>
        <v>0</v>
      </c>
      <c r="R50" s="449">
        <f t="shared" si="96"/>
        <v>-40</v>
      </c>
      <c r="S50" s="382">
        <f t="shared" si="97"/>
        <v>0</v>
      </c>
      <c r="T50" s="462">
        <f t="shared" si="98"/>
        <v>-120</v>
      </c>
    </row>
    <row r="51" spans="1:20" hidden="1" x14ac:dyDescent="0.25">
      <c r="A51" s="154" t="s">
        <v>43</v>
      </c>
      <c r="B51" s="405">
        <v>20</v>
      </c>
      <c r="C51" s="179">
        <f>'Pque N Mundo II'!B28</f>
        <v>2</v>
      </c>
      <c r="D51" s="428">
        <f t="shared" si="88"/>
        <v>40</v>
      </c>
      <c r="E51" s="551">
        <f>'Pque N Mundo II'!G28</f>
        <v>1.9</v>
      </c>
      <c r="F51" s="449">
        <f t="shared" si="89"/>
        <v>-2</v>
      </c>
      <c r="G51" s="551">
        <f>'Pque N Mundo II'!I28</f>
        <v>0</v>
      </c>
      <c r="H51" s="449">
        <f t="shared" si="90"/>
        <v>-40</v>
      </c>
      <c r="I51" s="551">
        <f>'Pque N Mundo II'!K28</f>
        <v>0</v>
      </c>
      <c r="J51" s="449">
        <f t="shared" si="91"/>
        <v>-40</v>
      </c>
      <c r="K51" s="382">
        <f t="shared" si="92"/>
        <v>1.9</v>
      </c>
      <c r="L51" s="462">
        <f t="shared" si="93"/>
        <v>-82</v>
      </c>
      <c r="M51" s="551">
        <f>'Pque N Mundo II'!O28</f>
        <v>0</v>
      </c>
      <c r="N51" s="449">
        <f t="shared" si="94"/>
        <v>-40</v>
      </c>
      <c r="O51" s="551">
        <f>'Pque N Mundo II'!Q28</f>
        <v>0</v>
      </c>
      <c r="P51" s="449">
        <f t="shared" si="95"/>
        <v>-40</v>
      </c>
      <c r="Q51" s="551">
        <f>'Pque N Mundo II'!S28</f>
        <v>0</v>
      </c>
      <c r="R51" s="449">
        <f t="shared" si="96"/>
        <v>-40</v>
      </c>
      <c r="S51" s="382">
        <f t="shared" si="97"/>
        <v>0</v>
      </c>
      <c r="T51" s="462">
        <f t="shared" si="98"/>
        <v>-120</v>
      </c>
    </row>
    <row r="52" spans="1:20" ht="15.75" hidden="1" thickBot="1" x14ac:dyDescent="0.3">
      <c r="A52" s="154" t="s">
        <v>23</v>
      </c>
      <c r="B52" s="405">
        <v>20</v>
      </c>
      <c r="C52" s="179">
        <f>'Pque N Mundo II'!B29</f>
        <v>2</v>
      </c>
      <c r="D52" s="428">
        <f t="shared" si="88"/>
        <v>40</v>
      </c>
      <c r="E52" s="551">
        <f>'Pque N Mundo II'!G29</f>
        <v>2</v>
      </c>
      <c r="F52" s="449">
        <f t="shared" si="89"/>
        <v>0</v>
      </c>
      <c r="G52" s="551">
        <f>'Pque N Mundo II'!I29</f>
        <v>0</v>
      </c>
      <c r="H52" s="449">
        <f t="shared" si="90"/>
        <v>-40</v>
      </c>
      <c r="I52" s="551">
        <f>'Pque N Mundo II'!K29</f>
        <v>0</v>
      </c>
      <c r="J52" s="449">
        <f t="shared" si="91"/>
        <v>-40</v>
      </c>
      <c r="K52" s="382">
        <f t="shared" si="92"/>
        <v>2</v>
      </c>
      <c r="L52" s="462">
        <f t="shared" si="93"/>
        <v>-80</v>
      </c>
      <c r="M52" s="551">
        <f>'Pque N Mundo II'!O29</f>
        <v>0</v>
      </c>
      <c r="N52" s="449">
        <f t="shared" si="94"/>
        <v>-40</v>
      </c>
      <c r="O52" s="551">
        <f>'Pque N Mundo II'!Q29</f>
        <v>0</v>
      </c>
      <c r="P52" s="449">
        <f t="shared" si="95"/>
        <v>-40</v>
      </c>
      <c r="Q52" s="551">
        <f>'Pque N Mundo II'!S29</f>
        <v>0</v>
      </c>
      <c r="R52" s="449">
        <f t="shared" si="96"/>
        <v>-40</v>
      </c>
      <c r="S52" s="382">
        <f t="shared" si="97"/>
        <v>0</v>
      </c>
      <c r="T52" s="462">
        <f t="shared" si="98"/>
        <v>-120</v>
      </c>
    </row>
    <row r="53" spans="1:20" ht="15.75" hidden="1" thickBot="1" x14ac:dyDescent="0.3">
      <c r="A53" s="479" t="s">
        <v>7</v>
      </c>
      <c r="B53" s="480">
        <f t="shared" ref="B53:T53" si="99">SUM(B49:B52)</f>
        <v>100</v>
      </c>
      <c r="C53" s="481">
        <f t="shared" si="99"/>
        <v>10</v>
      </c>
      <c r="D53" s="482">
        <f t="shared" si="99"/>
        <v>280</v>
      </c>
      <c r="E53" s="556">
        <f t="shared" si="99"/>
        <v>9.9</v>
      </c>
      <c r="F53" s="484">
        <f t="shared" si="99"/>
        <v>-2</v>
      </c>
      <c r="G53" s="556">
        <f t="shared" si="99"/>
        <v>0</v>
      </c>
      <c r="H53" s="484">
        <f t="shared" si="99"/>
        <v>-280</v>
      </c>
      <c r="I53" s="556">
        <f t="shared" si="99"/>
        <v>0</v>
      </c>
      <c r="J53" s="484">
        <f t="shared" si="99"/>
        <v>-280</v>
      </c>
      <c r="K53" s="485">
        <f t="shared" ref="K53:L53" si="100">SUM(K49:K52)</f>
        <v>9.9</v>
      </c>
      <c r="L53" s="854">
        <f t="shared" si="100"/>
        <v>-562</v>
      </c>
      <c r="M53" s="556">
        <f t="shared" si="99"/>
        <v>0</v>
      </c>
      <c r="N53" s="484">
        <f t="shared" si="99"/>
        <v>-280</v>
      </c>
      <c r="O53" s="556">
        <f t="shared" si="99"/>
        <v>0</v>
      </c>
      <c r="P53" s="484">
        <f t="shared" si="99"/>
        <v>-280</v>
      </c>
      <c r="Q53" s="556">
        <f t="shared" si="99"/>
        <v>0</v>
      </c>
      <c r="R53" s="484">
        <f t="shared" si="99"/>
        <v>-280</v>
      </c>
      <c r="S53" s="485">
        <f t="shared" si="99"/>
        <v>0</v>
      </c>
      <c r="T53" s="464">
        <f t="shared" si="99"/>
        <v>-840</v>
      </c>
    </row>
    <row r="54" spans="1:20" hidden="1" x14ac:dyDescent="0.25"/>
    <row r="55" spans="1:20" ht="15.75" hidden="1" x14ac:dyDescent="0.25">
      <c r="A55" s="1427" t="s">
        <v>243</v>
      </c>
      <c r="B55" s="1428"/>
      <c r="C55" s="1428"/>
      <c r="D55" s="1428"/>
      <c r="E55" s="1428"/>
      <c r="F55" s="1428"/>
      <c r="G55" s="1428"/>
      <c r="H55" s="1428"/>
      <c r="I55" s="1428"/>
      <c r="J55" s="1428"/>
      <c r="K55" s="1428"/>
      <c r="L55" s="1428"/>
      <c r="M55" s="1428"/>
      <c r="N55" s="1428"/>
      <c r="O55" s="1428"/>
      <c r="P55" s="1428"/>
      <c r="Q55" s="1428"/>
      <c r="R55" s="1428"/>
      <c r="S55" s="1428"/>
      <c r="T55" s="1428"/>
    </row>
    <row r="56" spans="1:20" ht="36.75" hidden="1" thickBot="1" x14ac:dyDescent="0.3">
      <c r="A56" s="147" t="s">
        <v>14</v>
      </c>
      <c r="B56" s="403" t="s">
        <v>231</v>
      </c>
      <c r="C56" s="145" t="s">
        <v>173</v>
      </c>
      <c r="D56" s="433" t="s">
        <v>232</v>
      </c>
      <c r="E56" s="550" t="s">
        <v>2</v>
      </c>
      <c r="F56" s="476" t="s">
        <v>234</v>
      </c>
      <c r="G56" s="550" t="s">
        <v>3</v>
      </c>
      <c r="H56" s="476" t="s">
        <v>235</v>
      </c>
      <c r="I56" s="550" t="s">
        <v>4</v>
      </c>
      <c r="J56" s="476" t="s">
        <v>236</v>
      </c>
      <c r="K56" s="380" t="s">
        <v>206</v>
      </c>
      <c r="L56" s="474" t="s">
        <v>233</v>
      </c>
      <c r="M56" s="550" t="s">
        <v>5</v>
      </c>
      <c r="N56" s="476" t="s">
        <v>237</v>
      </c>
      <c r="O56" s="569" t="s">
        <v>203</v>
      </c>
      <c r="P56" s="476" t="s">
        <v>238</v>
      </c>
      <c r="Q56" s="569" t="s">
        <v>204</v>
      </c>
      <c r="R56" s="476" t="s">
        <v>239</v>
      </c>
      <c r="S56" s="380" t="s">
        <v>206</v>
      </c>
      <c r="T56" s="474" t="s">
        <v>233</v>
      </c>
    </row>
    <row r="57" spans="1:20" ht="16.5" hidden="1" thickTop="1" thickBot="1" x14ac:dyDescent="0.3">
      <c r="A57" s="304" t="s">
        <v>37</v>
      </c>
      <c r="B57" s="405">
        <v>20</v>
      </c>
      <c r="C57" s="374">
        <f>'Pque N Mundo II'!B41</f>
        <v>1</v>
      </c>
      <c r="D57" s="428">
        <f t="shared" ref="D57" si="101">C57*B57</f>
        <v>20</v>
      </c>
      <c r="E57" s="557">
        <f>'Pque N Mundo II'!G41</f>
        <v>1</v>
      </c>
      <c r="F57" s="453">
        <f t="shared" ref="F57" si="102">(E57*$B57)-$D57</f>
        <v>0</v>
      </c>
      <c r="G57" s="551">
        <f>'Pque N Mundo II'!I41</f>
        <v>1</v>
      </c>
      <c r="H57" s="453">
        <f t="shared" ref="H57" si="103">(G57*$B57)-$D57</f>
        <v>0</v>
      </c>
      <c r="I57" s="551">
        <f>'Pque N Mundo II'!K41</f>
        <v>1</v>
      </c>
      <c r="J57" s="453">
        <f t="shared" ref="J57" si="104">(I57*$B57)-$D57</f>
        <v>0</v>
      </c>
      <c r="K57" s="385">
        <f t="shared" ref="K57" si="105">SUM(E57,G57,I57)</f>
        <v>3</v>
      </c>
      <c r="L57" s="466">
        <f t="shared" ref="L57" si="106">(K57*$B57)-$D57*3</f>
        <v>0</v>
      </c>
      <c r="M57" s="557">
        <f>'Pque N Mundo II'!O41</f>
        <v>1</v>
      </c>
      <c r="N57" s="453">
        <f t="shared" ref="N57" si="107">(M57*$B57)-$D57</f>
        <v>0</v>
      </c>
      <c r="O57" s="557">
        <f>'Pque N Mundo II'!Q41</f>
        <v>1</v>
      </c>
      <c r="P57" s="453">
        <f t="shared" ref="P57" si="108">(O57*$B57)-$D57</f>
        <v>0</v>
      </c>
      <c r="Q57" s="557">
        <f>'Pque N Mundo II'!S41</f>
        <v>1</v>
      </c>
      <c r="R57" s="453">
        <f t="shared" ref="R57" si="109">(Q57*$B57)-$D57</f>
        <v>0</v>
      </c>
      <c r="S57" s="385">
        <f t="shared" ref="S57" si="110">SUM(M57,O57,Q57)</f>
        <v>3</v>
      </c>
      <c r="T57" s="466">
        <f t="shared" ref="T57" si="111">(S57*$B57)-$D57*3</f>
        <v>0</v>
      </c>
    </row>
    <row r="58" spans="1:20" ht="15.75" hidden="1" thickBot="1" x14ac:dyDescent="0.3">
      <c r="A58" s="164" t="s">
        <v>7</v>
      </c>
      <c r="B58" s="424">
        <f t="shared" ref="B58:T58" si="112">SUM(B57:B57)</f>
        <v>20</v>
      </c>
      <c r="C58" s="165">
        <f t="shared" si="112"/>
        <v>1</v>
      </c>
      <c r="D58" s="431">
        <f t="shared" si="112"/>
        <v>20</v>
      </c>
      <c r="E58" s="558">
        <f t="shared" si="112"/>
        <v>1</v>
      </c>
      <c r="F58" s="451">
        <f t="shared" si="112"/>
        <v>0</v>
      </c>
      <c r="G58" s="556">
        <f t="shared" si="112"/>
        <v>1</v>
      </c>
      <c r="H58" s="484">
        <f t="shared" si="112"/>
        <v>0</v>
      </c>
      <c r="I58" s="556">
        <f t="shared" si="112"/>
        <v>1</v>
      </c>
      <c r="J58" s="484">
        <f t="shared" si="112"/>
        <v>0</v>
      </c>
      <c r="K58" s="106">
        <f t="shared" ref="K58:L58" si="113">SUM(K57:K57)</f>
        <v>3</v>
      </c>
      <c r="L58" s="854">
        <f t="shared" si="113"/>
        <v>0</v>
      </c>
      <c r="M58" s="558">
        <f t="shared" si="112"/>
        <v>1</v>
      </c>
      <c r="N58" s="451">
        <f t="shared" si="112"/>
        <v>0</v>
      </c>
      <c r="O58" s="558">
        <f t="shared" si="112"/>
        <v>1</v>
      </c>
      <c r="P58" s="451">
        <f t="shared" si="112"/>
        <v>0</v>
      </c>
      <c r="Q58" s="558">
        <f t="shared" si="112"/>
        <v>1</v>
      </c>
      <c r="R58" s="451">
        <f t="shared" si="112"/>
        <v>0</v>
      </c>
      <c r="S58" s="106">
        <f t="shared" si="112"/>
        <v>3</v>
      </c>
      <c r="T58" s="464">
        <f t="shared" si="112"/>
        <v>0</v>
      </c>
    </row>
    <row r="59" spans="1:20" hidden="1" x14ac:dyDescent="0.25"/>
    <row r="60" spans="1:20" ht="15.75" hidden="1" x14ac:dyDescent="0.25">
      <c r="A60" s="1427" t="s">
        <v>244</v>
      </c>
      <c r="B60" s="1428"/>
      <c r="C60" s="1428"/>
      <c r="D60" s="1428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</row>
    <row r="61" spans="1:20" ht="36.75" hidden="1" thickBot="1" x14ac:dyDescent="0.3">
      <c r="A61" s="144" t="s">
        <v>14</v>
      </c>
      <c r="B61" s="403" t="s">
        <v>231</v>
      </c>
      <c r="C61" s="145" t="s">
        <v>173</v>
      </c>
      <c r="D61" s="433" t="s">
        <v>232</v>
      </c>
      <c r="E61" s="550" t="s">
        <v>2</v>
      </c>
      <c r="F61" s="476" t="s">
        <v>234</v>
      </c>
      <c r="G61" s="550" t="s">
        <v>3</v>
      </c>
      <c r="H61" s="476" t="s">
        <v>235</v>
      </c>
      <c r="I61" s="550" t="s">
        <v>4</v>
      </c>
      <c r="J61" s="476" t="s">
        <v>236</v>
      </c>
      <c r="K61" s="380" t="s">
        <v>206</v>
      </c>
      <c r="L61" s="474" t="s">
        <v>233</v>
      </c>
      <c r="M61" s="550" t="s">
        <v>5</v>
      </c>
      <c r="N61" s="476" t="s">
        <v>237</v>
      </c>
      <c r="O61" s="569" t="s">
        <v>203</v>
      </c>
      <c r="P61" s="476" t="s">
        <v>238</v>
      </c>
      <c r="Q61" s="569" t="s">
        <v>204</v>
      </c>
      <c r="R61" s="476" t="s">
        <v>239</v>
      </c>
      <c r="S61" s="380" t="s">
        <v>206</v>
      </c>
      <c r="T61" s="474" t="s">
        <v>233</v>
      </c>
    </row>
    <row r="62" spans="1:20" ht="15.75" hidden="1" thickTop="1" x14ac:dyDescent="0.25">
      <c r="A62" s="154" t="s">
        <v>20</v>
      </c>
      <c r="B62" s="405">
        <v>20</v>
      </c>
      <c r="C62" s="238">
        <f>'AMA_UBS J Brasil'!$B$21</f>
        <v>6</v>
      </c>
      <c r="D62" s="435">
        <f t="shared" ref="D62:D65" si="114">C62*B62</f>
        <v>120</v>
      </c>
      <c r="E62" s="551">
        <f>'AMA_UBS J Brasil'!$G$21</f>
        <v>7</v>
      </c>
      <c r="F62" s="449">
        <f t="shared" ref="F62:F65" si="115">(E62*$B62)-$D62</f>
        <v>20</v>
      </c>
      <c r="G62" s="551">
        <f>'AMA_UBS J Brasil'!$I$21</f>
        <v>0</v>
      </c>
      <c r="H62" s="449">
        <f t="shared" ref="H62:H65" si="116">(G62*$B62)-$D62</f>
        <v>-120</v>
      </c>
      <c r="I62" s="551">
        <f>'AMA_UBS J Brasil'!$K$21</f>
        <v>0</v>
      </c>
      <c r="J62" s="449">
        <f t="shared" ref="J62:J65" si="117">(I62*$B62)-$D62</f>
        <v>-120</v>
      </c>
      <c r="K62" s="382">
        <f t="shared" ref="K62:K65" si="118">SUM(E62,G62,I62)</f>
        <v>7</v>
      </c>
      <c r="L62" s="462">
        <f t="shared" ref="L62:L65" si="119">(K62*$B62)-$D62*3</f>
        <v>-220</v>
      </c>
      <c r="M62" s="551">
        <f>'AMA_UBS J Brasil'!$O$21</f>
        <v>0</v>
      </c>
      <c r="N62" s="449">
        <f t="shared" ref="N62:N65" si="120">(M62*$B62)-$D62</f>
        <v>-120</v>
      </c>
      <c r="O62" s="551">
        <f>'AMA_UBS J Brasil'!$Q$21</f>
        <v>0</v>
      </c>
      <c r="P62" s="449">
        <f t="shared" ref="P62:P65" si="121">(O62*$B62)-$D62</f>
        <v>-120</v>
      </c>
      <c r="Q62" s="551">
        <f>'AMA_UBS J Brasil'!$S$21</f>
        <v>0</v>
      </c>
      <c r="R62" s="449">
        <f t="shared" ref="R62:R65" si="122">(Q62*$B62)-$D62</f>
        <v>-120</v>
      </c>
      <c r="S62" s="382">
        <f t="shared" ref="S62:S65" si="123">SUM(M62,O62,Q62)</f>
        <v>0</v>
      </c>
      <c r="T62" s="462">
        <f t="shared" ref="T62:T65" si="124">(S62*$B62)-$D62*3</f>
        <v>-360</v>
      </c>
    </row>
    <row r="63" spans="1:20" hidden="1" x14ac:dyDescent="0.25">
      <c r="A63" s="154" t="s">
        <v>43</v>
      </c>
      <c r="B63" s="405">
        <v>20</v>
      </c>
      <c r="C63" s="238">
        <f>'AMA_UBS J Brasil'!B23</f>
        <v>6</v>
      </c>
      <c r="D63" s="435">
        <f t="shared" si="114"/>
        <v>120</v>
      </c>
      <c r="E63" s="551">
        <f>'AMA_UBS J Brasil'!G23</f>
        <v>3</v>
      </c>
      <c r="F63" s="449">
        <f t="shared" si="115"/>
        <v>-60</v>
      </c>
      <c r="G63" s="551">
        <f>'AMA_UBS J Brasil'!I23</f>
        <v>0</v>
      </c>
      <c r="H63" s="449">
        <f t="shared" si="116"/>
        <v>-120</v>
      </c>
      <c r="I63" s="551">
        <f>'AMA_UBS J Brasil'!K23</f>
        <v>0</v>
      </c>
      <c r="J63" s="449">
        <f>(I63*$B63)-$D63</f>
        <v>-120</v>
      </c>
      <c r="K63" s="382">
        <f t="shared" si="118"/>
        <v>3</v>
      </c>
      <c r="L63" s="462">
        <f t="shared" si="119"/>
        <v>-300</v>
      </c>
      <c r="M63" s="551">
        <f>'AMA_UBS J Brasil'!O23</f>
        <v>0</v>
      </c>
      <c r="N63" s="449">
        <f>(M63*$B63)-$D63</f>
        <v>-120</v>
      </c>
      <c r="O63" s="551">
        <f>'AMA_UBS J Brasil'!Q23</f>
        <v>0</v>
      </c>
      <c r="P63" s="449">
        <f>(O63*$B63)-$D63</f>
        <v>-120</v>
      </c>
      <c r="Q63" s="551">
        <f>'AMA_UBS J Brasil'!S23</f>
        <v>0</v>
      </c>
      <c r="R63" s="449">
        <f t="shared" si="122"/>
        <v>-120</v>
      </c>
      <c r="S63" s="382">
        <f t="shared" si="123"/>
        <v>0</v>
      </c>
      <c r="T63" s="462">
        <f t="shared" si="124"/>
        <v>-360</v>
      </c>
    </row>
    <row r="64" spans="1:20" hidden="1" x14ac:dyDescent="0.25">
      <c r="A64" s="154" t="s">
        <v>22</v>
      </c>
      <c r="B64" s="405">
        <v>20</v>
      </c>
      <c r="C64" s="238">
        <f>'AMA_UBS J Brasil'!B24</f>
        <v>1</v>
      </c>
      <c r="D64" s="435">
        <f t="shared" si="114"/>
        <v>20</v>
      </c>
      <c r="E64" s="551">
        <f>'AMA_UBS J Brasil'!G24</f>
        <v>1</v>
      </c>
      <c r="F64" s="449">
        <f t="shared" si="115"/>
        <v>0</v>
      </c>
      <c r="G64" s="551">
        <f>'AMA_UBS J Brasil'!I24</f>
        <v>0</v>
      </c>
      <c r="H64" s="449">
        <f t="shared" si="116"/>
        <v>-20</v>
      </c>
      <c r="I64" s="551">
        <f>'AMA_UBS J Brasil'!K24</f>
        <v>0</v>
      </c>
      <c r="J64" s="449">
        <f t="shared" si="117"/>
        <v>-20</v>
      </c>
      <c r="K64" s="382">
        <f t="shared" si="118"/>
        <v>1</v>
      </c>
      <c r="L64" s="462">
        <f t="shared" si="119"/>
        <v>-40</v>
      </c>
      <c r="M64" s="551">
        <f>'AMA_UBS J Brasil'!O24</f>
        <v>0</v>
      </c>
      <c r="N64" s="449">
        <f t="shared" si="120"/>
        <v>-20</v>
      </c>
      <c r="O64" s="551">
        <f>'AMA_UBS J Brasil'!Q24</f>
        <v>0</v>
      </c>
      <c r="P64" s="449">
        <f t="shared" si="121"/>
        <v>-20</v>
      </c>
      <c r="Q64" s="551">
        <f>'AMA_UBS J Brasil'!S24</f>
        <v>0</v>
      </c>
      <c r="R64" s="449">
        <f t="shared" si="122"/>
        <v>-20</v>
      </c>
      <c r="S64" s="382">
        <f t="shared" si="123"/>
        <v>0</v>
      </c>
      <c r="T64" s="462">
        <f t="shared" si="124"/>
        <v>-60</v>
      </c>
    </row>
    <row r="65" spans="1:20" ht="15.75" hidden="1" thickBot="1" x14ac:dyDescent="0.3">
      <c r="A65" s="154" t="s">
        <v>23</v>
      </c>
      <c r="B65" s="405">
        <v>20</v>
      </c>
      <c r="C65" s="238">
        <f>'AMA_UBS J Brasil'!B25</f>
        <v>4</v>
      </c>
      <c r="D65" s="435">
        <f t="shared" si="114"/>
        <v>80</v>
      </c>
      <c r="E65" s="551">
        <f>'AMA_UBS J Brasil'!G25</f>
        <v>3</v>
      </c>
      <c r="F65" s="449">
        <f t="shared" si="115"/>
        <v>-20</v>
      </c>
      <c r="G65" s="551">
        <f>'AMA_UBS J Brasil'!I25</f>
        <v>0</v>
      </c>
      <c r="H65" s="449">
        <f t="shared" si="116"/>
        <v>-80</v>
      </c>
      <c r="I65" s="551">
        <f>'AMA_UBS J Brasil'!K25</f>
        <v>0</v>
      </c>
      <c r="J65" s="449">
        <f t="shared" si="117"/>
        <v>-80</v>
      </c>
      <c r="K65" s="382">
        <f t="shared" si="118"/>
        <v>3</v>
      </c>
      <c r="L65" s="462">
        <f t="shared" si="119"/>
        <v>-180</v>
      </c>
      <c r="M65" s="551">
        <f>'AMA_UBS J Brasil'!O25</f>
        <v>0</v>
      </c>
      <c r="N65" s="449">
        <f t="shared" si="120"/>
        <v>-80</v>
      </c>
      <c r="O65" s="551">
        <f>'AMA_UBS J Brasil'!Q25</f>
        <v>0</v>
      </c>
      <c r="P65" s="449">
        <f t="shared" si="121"/>
        <v>-80</v>
      </c>
      <c r="Q65" s="551">
        <f>'AMA_UBS J Brasil'!S25</f>
        <v>0</v>
      </c>
      <c r="R65" s="449">
        <f t="shared" si="122"/>
        <v>-80</v>
      </c>
      <c r="S65" s="382">
        <f t="shared" si="123"/>
        <v>0</v>
      </c>
      <c r="T65" s="462">
        <f t="shared" si="124"/>
        <v>-240</v>
      </c>
    </row>
    <row r="66" spans="1:20" ht="15.75" hidden="1" thickBot="1" x14ac:dyDescent="0.3">
      <c r="A66" s="487" t="s">
        <v>7</v>
      </c>
      <c r="B66" s="488">
        <f t="shared" ref="B66:T66" si="125">SUM(B62:B65)</f>
        <v>80</v>
      </c>
      <c r="C66" s="524">
        <f t="shared" si="125"/>
        <v>17</v>
      </c>
      <c r="D66" s="525">
        <f t="shared" si="125"/>
        <v>340</v>
      </c>
      <c r="E66" s="555">
        <f t="shared" si="125"/>
        <v>14</v>
      </c>
      <c r="F66" s="490">
        <f t="shared" si="125"/>
        <v>-60</v>
      </c>
      <c r="G66" s="555">
        <f t="shared" si="125"/>
        <v>0</v>
      </c>
      <c r="H66" s="490">
        <f t="shared" si="125"/>
        <v>-340</v>
      </c>
      <c r="I66" s="555">
        <f t="shared" si="125"/>
        <v>0</v>
      </c>
      <c r="J66" s="490">
        <f t="shared" si="125"/>
        <v>-340</v>
      </c>
      <c r="K66" s="491">
        <f t="shared" ref="K66:L66" si="126">SUM(K62:K65)</f>
        <v>14</v>
      </c>
      <c r="L66" s="492">
        <f t="shared" si="126"/>
        <v>-740</v>
      </c>
      <c r="M66" s="555">
        <f t="shared" si="125"/>
        <v>0</v>
      </c>
      <c r="N66" s="490">
        <f t="shared" si="125"/>
        <v>-340</v>
      </c>
      <c r="O66" s="555">
        <f t="shared" si="125"/>
        <v>0</v>
      </c>
      <c r="P66" s="490">
        <f t="shared" si="125"/>
        <v>-340</v>
      </c>
      <c r="Q66" s="555">
        <f t="shared" si="125"/>
        <v>0</v>
      </c>
      <c r="R66" s="490">
        <f t="shared" si="125"/>
        <v>-340</v>
      </c>
      <c r="S66" s="491">
        <f t="shared" si="125"/>
        <v>0</v>
      </c>
      <c r="T66" s="492">
        <f t="shared" si="125"/>
        <v>-1020</v>
      </c>
    </row>
    <row r="67" spans="1:20" hidden="1" x14ac:dyDescent="0.25"/>
    <row r="68" spans="1:20" ht="15.75" hidden="1" x14ac:dyDescent="0.25">
      <c r="A68" s="1427" t="s">
        <v>245</v>
      </c>
      <c r="B68" s="1428"/>
      <c r="C68" s="1428"/>
      <c r="D68" s="1428"/>
      <c r="E68" s="1428"/>
      <c r="F68" s="1428"/>
      <c r="G68" s="1428"/>
      <c r="H68" s="1428"/>
      <c r="I68" s="1428"/>
      <c r="J68" s="1428"/>
      <c r="K68" s="1428"/>
      <c r="L68" s="1428"/>
      <c r="M68" s="1428"/>
      <c r="N68" s="1428"/>
      <c r="O68" s="1428"/>
      <c r="P68" s="1428"/>
      <c r="Q68" s="1428"/>
      <c r="R68" s="1428"/>
      <c r="S68" s="1428"/>
      <c r="T68" s="1428"/>
    </row>
    <row r="69" spans="1:20" ht="36.75" hidden="1" thickBot="1" x14ac:dyDescent="0.3">
      <c r="A69" s="144" t="s">
        <v>14</v>
      </c>
      <c r="B69" s="403" t="s">
        <v>231</v>
      </c>
      <c r="C69" s="145" t="s">
        <v>173</v>
      </c>
      <c r="D69" s="433" t="s">
        <v>232</v>
      </c>
      <c r="E69" s="550" t="s">
        <v>2</v>
      </c>
      <c r="F69" s="476" t="s">
        <v>234</v>
      </c>
      <c r="G69" s="550" t="s">
        <v>3</v>
      </c>
      <c r="H69" s="476" t="s">
        <v>235</v>
      </c>
      <c r="I69" s="550" t="s">
        <v>4</v>
      </c>
      <c r="J69" s="476" t="s">
        <v>236</v>
      </c>
      <c r="K69" s="380" t="s">
        <v>206</v>
      </c>
      <c r="L69" s="474" t="s">
        <v>233</v>
      </c>
      <c r="M69" s="550" t="s">
        <v>5</v>
      </c>
      <c r="N69" s="476" t="s">
        <v>237</v>
      </c>
      <c r="O69" s="569" t="s">
        <v>203</v>
      </c>
      <c r="P69" s="476" t="s">
        <v>238</v>
      </c>
      <c r="Q69" s="569" t="s">
        <v>204</v>
      </c>
      <c r="R69" s="476" t="s">
        <v>239</v>
      </c>
      <c r="S69" s="380" t="s">
        <v>206</v>
      </c>
      <c r="T69" s="474" t="s">
        <v>233</v>
      </c>
    </row>
    <row r="70" spans="1:20" ht="15.75" hidden="1" thickTop="1" x14ac:dyDescent="0.25">
      <c r="A70" s="154" t="s">
        <v>20</v>
      </c>
      <c r="B70" s="405">
        <v>20</v>
      </c>
      <c r="C70" s="238">
        <f>'AMA_UBS V Guilherme'!$B$19</f>
        <v>8</v>
      </c>
      <c r="D70" s="435">
        <f t="shared" ref="D70:D74" si="127">C70*B70</f>
        <v>160</v>
      </c>
      <c r="E70" s="551">
        <f>'AMA_UBS V Guilherme'!$G$19</f>
        <v>2</v>
      </c>
      <c r="F70" s="449">
        <f t="shared" ref="F70:F74" si="128">(E70*$B70)-$D70</f>
        <v>-120</v>
      </c>
      <c r="G70" s="551">
        <f>'AMA_UBS V Guilherme'!$I$19</f>
        <v>0</v>
      </c>
      <c r="H70" s="449">
        <f t="shared" ref="H70:H74" si="129">(G70*$B70)-$D70</f>
        <v>-160</v>
      </c>
      <c r="I70" s="551">
        <f>'AMA_UBS V Guilherme'!$K$19</f>
        <v>0</v>
      </c>
      <c r="J70" s="449">
        <f t="shared" ref="J70:J74" si="130">(I70*$B70)-$D70</f>
        <v>-160</v>
      </c>
      <c r="K70" s="382">
        <f t="shared" ref="K70:K74" si="131">SUM(E70,G70,I70)</f>
        <v>2</v>
      </c>
      <c r="L70" s="462">
        <f t="shared" ref="L70:L74" si="132">(K70*$B70)-$D70*3</f>
        <v>-440</v>
      </c>
      <c r="M70" s="551">
        <f>'AMA_UBS V Guilherme'!$O$19</f>
        <v>0</v>
      </c>
      <c r="N70" s="449">
        <f t="shared" ref="N70:N74" si="133">(M70*$B70)-$D70</f>
        <v>-160</v>
      </c>
      <c r="O70" s="551">
        <f>'AMA_UBS V Guilherme'!$Q$19</f>
        <v>0</v>
      </c>
      <c r="P70" s="449">
        <f t="shared" ref="P70:P74" si="134">(O70*$B70)-$D70</f>
        <v>-160</v>
      </c>
      <c r="Q70" s="551">
        <f>'AMA_UBS V Guilherme'!$S$19</f>
        <v>0</v>
      </c>
      <c r="R70" s="449">
        <f t="shared" ref="R70:R74" si="135">(Q70*$B70)-$D70</f>
        <v>-160</v>
      </c>
      <c r="S70" s="382">
        <f t="shared" ref="S70:S74" si="136">SUM(M70,O70,Q70)</f>
        <v>0</v>
      </c>
      <c r="T70" s="462">
        <f t="shared" ref="T70:T74" si="137">(S70*$B70)-$D70*3</f>
        <v>-480</v>
      </c>
    </row>
    <row r="71" spans="1:20" hidden="1" x14ac:dyDescent="0.25">
      <c r="A71" s="154" t="s">
        <v>43</v>
      </c>
      <c r="B71" s="405">
        <v>20</v>
      </c>
      <c r="C71" s="238">
        <f>'AMA_UBS V Guilherme'!B21</f>
        <v>3</v>
      </c>
      <c r="D71" s="435">
        <f t="shared" si="127"/>
        <v>60</v>
      </c>
      <c r="E71" s="551">
        <f>'AMA_UBS V Guilherme'!G21</f>
        <v>2</v>
      </c>
      <c r="F71" s="449">
        <f t="shared" si="128"/>
        <v>-20</v>
      </c>
      <c r="G71" s="551">
        <f>'AMA_UBS V Guilherme'!I21</f>
        <v>0</v>
      </c>
      <c r="H71" s="449">
        <f t="shared" si="129"/>
        <v>-60</v>
      </c>
      <c r="I71" s="551">
        <f>'AMA_UBS V Guilherme'!K21</f>
        <v>0</v>
      </c>
      <c r="J71" s="449">
        <f t="shared" si="130"/>
        <v>-60</v>
      </c>
      <c r="K71" s="382">
        <f t="shared" si="131"/>
        <v>2</v>
      </c>
      <c r="L71" s="462">
        <f t="shared" si="132"/>
        <v>-140</v>
      </c>
      <c r="M71" s="551">
        <f>'AMA_UBS V Guilherme'!O21</f>
        <v>0</v>
      </c>
      <c r="N71" s="449">
        <f t="shared" si="133"/>
        <v>-60</v>
      </c>
      <c r="O71" s="551">
        <f>'AMA_UBS V Guilherme'!Q21</f>
        <v>0</v>
      </c>
      <c r="P71" s="449">
        <f t="shared" si="134"/>
        <v>-60</v>
      </c>
      <c r="Q71" s="551">
        <f>'AMA_UBS V Guilherme'!S21</f>
        <v>0</v>
      </c>
      <c r="R71" s="449">
        <f t="shared" si="135"/>
        <v>-60</v>
      </c>
      <c r="S71" s="382">
        <f t="shared" si="136"/>
        <v>0</v>
      </c>
      <c r="T71" s="462">
        <f t="shared" si="137"/>
        <v>-180</v>
      </c>
    </row>
    <row r="72" spans="1:20" hidden="1" x14ac:dyDescent="0.25">
      <c r="A72" s="154" t="s">
        <v>22</v>
      </c>
      <c r="B72" s="405">
        <v>20</v>
      </c>
      <c r="C72" s="238">
        <f>'AMA_UBS V Guilherme'!B22</f>
        <v>1</v>
      </c>
      <c r="D72" s="435">
        <f t="shared" si="127"/>
        <v>20</v>
      </c>
      <c r="E72" s="551">
        <f>'AMA_UBS V Guilherme'!G22</f>
        <v>2.8</v>
      </c>
      <c r="F72" s="449">
        <f t="shared" si="128"/>
        <v>36</v>
      </c>
      <c r="G72" s="551">
        <f>'AMA_UBS V Guilherme'!I22</f>
        <v>0</v>
      </c>
      <c r="H72" s="449">
        <f t="shared" si="129"/>
        <v>-20</v>
      </c>
      <c r="I72" s="551">
        <f>'AMA_UBS V Guilherme'!K22</f>
        <v>0</v>
      </c>
      <c r="J72" s="449">
        <f t="shared" si="130"/>
        <v>-20</v>
      </c>
      <c r="K72" s="382">
        <f t="shared" si="131"/>
        <v>2.8</v>
      </c>
      <c r="L72" s="462">
        <f t="shared" si="132"/>
        <v>-4</v>
      </c>
      <c r="M72" s="551">
        <f>'AMA_UBS V Guilherme'!O22</f>
        <v>0</v>
      </c>
      <c r="N72" s="449">
        <f t="shared" si="133"/>
        <v>-20</v>
      </c>
      <c r="O72" s="551">
        <f>'AMA_UBS V Guilherme'!Q22</f>
        <v>0</v>
      </c>
      <c r="P72" s="449">
        <f t="shared" si="134"/>
        <v>-20</v>
      </c>
      <c r="Q72" s="551">
        <f>'AMA_UBS V Guilherme'!S22</f>
        <v>0</v>
      </c>
      <c r="R72" s="449">
        <f t="shared" si="135"/>
        <v>-20</v>
      </c>
      <c r="S72" s="382">
        <f t="shared" si="136"/>
        <v>0</v>
      </c>
      <c r="T72" s="462">
        <f t="shared" si="137"/>
        <v>-60</v>
      </c>
    </row>
    <row r="73" spans="1:20" hidden="1" x14ac:dyDescent="0.25">
      <c r="A73" s="154" t="s">
        <v>23</v>
      </c>
      <c r="B73" s="405">
        <v>20</v>
      </c>
      <c r="C73" s="238">
        <f>'AMA_UBS V Guilherme'!B23</f>
        <v>5</v>
      </c>
      <c r="D73" s="435">
        <f t="shared" si="127"/>
        <v>100</v>
      </c>
      <c r="E73" s="551">
        <f>'AMA_UBS V Guilherme'!G23</f>
        <v>2.7</v>
      </c>
      <c r="F73" s="449">
        <f t="shared" si="128"/>
        <v>-46</v>
      </c>
      <c r="G73" s="551">
        <f>'AMA_UBS V Guilherme'!I23</f>
        <v>0</v>
      </c>
      <c r="H73" s="449">
        <f t="shared" si="129"/>
        <v>-100</v>
      </c>
      <c r="I73" s="551">
        <f>'AMA_UBS V Guilherme'!K23</f>
        <v>0</v>
      </c>
      <c r="J73" s="449">
        <f t="shared" si="130"/>
        <v>-100</v>
      </c>
      <c r="K73" s="382">
        <f t="shared" si="131"/>
        <v>2.7</v>
      </c>
      <c r="L73" s="462">
        <f t="shared" si="132"/>
        <v>-246</v>
      </c>
      <c r="M73" s="551">
        <f>'AMA_UBS V Guilherme'!O23</f>
        <v>0</v>
      </c>
      <c r="N73" s="449">
        <f t="shared" si="133"/>
        <v>-100</v>
      </c>
      <c r="O73" s="551">
        <f>'AMA_UBS V Guilherme'!Q23</f>
        <v>0</v>
      </c>
      <c r="P73" s="449">
        <f t="shared" si="134"/>
        <v>-100</v>
      </c>
      <c r="Q73" s="551">
        <f>'AMA_UBS V Guilherme'!S23</f>
        <v>0</v>
      </c>
      <c r="R73" s="449">
        <f t="shared" si="135"/>
        <v>-100</v>
      </c>
      <c r="S73" s="382">
        <f t="shared" si="136"/>
        <v>0</v>
      </c>
      <c r="T73" s="462">
        <f t="shared" si="137"/>
        <v>-300</v>
      </c>
    </row>
    <row r="74" spans="1:20" ht="15.75" hidden="1" thickBot="1" x14ac:dyDescent="0.3">
      <c r="A74" s="178" t="s">
        <v>178</v>
      </c>
      <c r="B74" s="408">
        <v>40</v>
      </c>
      <c r="C74" s="158">
        <f>'AMA_UBS V Guilherme'!$B$26</f>
        <v>1</v>
      </c>
      <c r="D74" s="429">
        <f t="shared" si="127"/>
        <v>40</v>
      </c>
      <c r="E74" s="551">
        <f>'AMA_UBS V Guilherme'!$G$26</f>
        <v>1</v>
      </c>
      <c r="F74" s="449">
        <f t="shared" si="128"/>
        <v>0</v>
      </c>
      <c r="G74" s="551">
        <f>'AMA_UBS V Guilherme'!$I$26</f>
        <v>0</v>
      </c>
      <c r="H74" s="449">
        <f t="shared" si="129"/>
        <v>-40</v>
      </c>
      <c r="I74" s="551">
        <f>'AMA_UBS V Guilherme'!$K$26</f>
        <v>0</v>
      </c>
      <c r="J74" s="449">
        <f t="shared" si="130"/>
        <v>-40</v>
      </c>
      <c r="K74" s="382">
        <f t="shared" si="131"/>
        <v>1</v>
      </c>
      <c r="L74" s="462">
        <f t="shared" si="132"/>
        <v>-80</v>
      </c>
      <c r="M74" s="551">
        <f>'AMA_UBS V Guilherme'!$O$26</f>
        <v>0</v>
      </c>
      <c r="N74" s="449">
        <f t="shared" si="133"/>
        <v>-40</v>
      </c>
      <c r="O74" s="551">
        <f>'AMA_UBS V Guilherme'!$Q$26</f>
        <v>0</v>
      </c>
      <c r="P74" s="449">
        <f t="shared" si="134"/>
        <v>-40</v>
      </c>
      <c r="Q74" s="551">
        <f>'AMA_UBS V Guilherme'!$S$26</f>
        <v>0</v>
      </c>
      <c r="R74" s="449">
        <f t="shared" si="135"/>
        <v>-40</v>
      </c>
      <c r="S74" s="382">
        <f t="shared" si="136"/>
        <v>0</v>
      </c>
      <c r="T74" s="462">
        <f t="shared" si="137"/>
        <v>-120</v>
      </c>
    </row>
    <row r="75" spans="1:20" ht="15.75" hidden="1" thickBot="1" x14ac:dyDescent="0.3">
      <c r="A75" s="494" t="s">
        <v>7</v>
      </c>
      <c r="B75" s="495">
        <f t="shared" ref="B75:T75" si="138">SUM(B70:B74)</f>
        <v>120</v>
      </c>
      <c r="C75" s="496">
        <f t="shared" si="138"/>
        <v>18</v>
      </c>
      <c r="D75" s="497">
        <f t="shared" si="138"/>
        <v>380</v>
      </c>
      <c r="E75" s="559">
        <f t="shared" si="138"/>
        <v>10.5</v>
      </c>
      <c r="F75" s="499">
        <f t="shared" si="138"/>
        <v>-150</v>
      </c>
      <c r="G75" s="559">
        <f t="shared" si="138"/>
        <v>0</v>
      </c>
      <c r="H75" s="499">
        <f t="shared" si="138"/>
        <v>-380</v>
      </c>
      <c r="I75" s="559">
        <f t="shared" si="138"/>
        <v>0</v>
      </c>
      <c r="J75" s="499">
        <f t="shared" si="138"/>
        <v>-380</v>
      </c>
      <c r="K75" s="500">
        <f t="shared" ref="K75:L75" si="139">SUM(K70:K74)</f>
        <v>10.5</v>
      </c>
      <c r="L75" s="501">
        <f t="shared" si="139"/>
        <v>-910</v>
      </c>
      <c r="M75" s="559">
        <f t="shared" si="138"/>
        <v>0</v>
      </c>
      <c r="N75" s="499">
        <f t="shared" si="138"/>
        <v>-380</v>
      </c>
      <c r="O75" s="559">
        <f t="shared" si="138"/>
        <v>0</v>
      </c>
      <c r="P75" s="499">
        <f t="shared" si="138"/>
        <v>-380</v>
      </c>
      <c r="Q75" s="559">
        <f t="shared" si="138"/>
        <v>0</v>
      </c>
      <c r="R75" s="499">
        <f t="shared" si="138"/>
        <v>-380</v>
      </c>
      <c r="S75" s="500">
        <f t="shared" si="138"/>
        <v>0</v>
      </c>
      <c r="T75" s="501">
        <f t="shared" si="138"/>
        <v>-1140</v>
      </c>
    </row>
    <row r="76" spans="1:20" hidden="1" x14ac:dyDescent="0.25"/>
    <row r="77" spans="1:20" ht="15.75" hidden="1" x14ac:dyDescent="0.25">
      <c r="A77" s="1427" t="s">
        <v>246</v>
      </c>
      <c r="B77" s="1428"/>
      <c r="C77" s="1428"/>
      <c r="D77" s="1428"/>
      <c r="E77" s="1428"/>
      <c r="F77" s="1428"/>
      <c r="G77" s="1428"/>
      <c r="H77" s="1428"/>
      <c r="I77" s="1428"/>
      <c r="J77" s="1428"/>
      <c r="K77" s="1428"/>
      <c r="L77" s="1428"/>
      <c r="M77" s="1428"/>
      <c r="N77" s="1428"/>
      <c r="O77" s="1428"/>
      <c r="P77" s="1428"/>
      <c r="Q77" s="1428"/>
      <c r="R77" s="1428"/>
      <c r="S77" s="1428"/>
      <c r="T77" s="1428"/>
    </row>
    <row r="78" spans="1:20" ht="36.75" hidden="1" thickBot="1" x14ac:dyDescent="0.3">
      <c r="A78" s="144" t="s">
        <v>14</v>
      </c>
      <c r="B78" s="403" t="s">
        <v>231</v>
      </c>
      <c r="C78" s="145" t="s">
        <v>173</v>
      </c>
      <c r="D78" s="433" t="s">
        <v>232</v>
      </c>
      <c r="E78" s="550" t="s">
        <v>2</v>
      </c>
      <c r="F78" s="476" t="s">
        <v>234</v>
      </c>
      <c r="G78" s="550" t="s">
        <v>3</v>
      </c>
      <c r="H78" s="476" t="s">
        <v>235</v>
      </c>
      <c r="I78" s="550" t="s">
        <v>4</v>
      </c>
      <c r="J78" s="476" t="s">
        <v>236</v>
      </c>
      <c r="K78" s="380" t="s">
        <v>206</v>
      </c>
      <c r="L78" s="474" t="s">
        <v>233</v>
      </c>
      <c r="M78" s="550" t="s">
        <v>5</v>
      </c>
      <c r="N78" s="476" t="s">
        <v>237</v>
      </c>
      <c r="O78" s="569" t="s">
        <v>203</v>
      </c>
      <c r="P78" s="476" t="s">
        <v>238</v>
      </c>
      <c r="Q78" s="569" t="s">
        <v>204</v>
      </c>
      <c r="R78" s="476" t="s">
        <v>239</v>
      </c>
      <c r="S78" s="380" t="s">
        <v>206</v>
      </c>
      <c r="T78" s="474" t="s">
        <v>233</v>
      </c>
    </row>
    <row r="79" spans="1:20" ht="15.75" hidden="1" thickTop="1" x14ac:dyDescent="0.25">
      <c r="A79" s="154" t="s">
        <v>20</v>
      </c>
      <c r="B79" s="405">
        <v>20</v>
      </c>
      <c r="C79" s="238">
        <f>'AMA_UBS V Medeiros'!B21</f>
        <v>4</v>
      </c>
      <c r="D79" s="435">
        <f t="shared" ref="D79:D82" si="140">C79*B79</f>
        <v>80</v>
      </c>
      <c r="E79" s="551">
        <f>'AMA_UBS V Medeiros'!G21</f>
        <v>3.5</v>
      </c>
      <c r="F79" s="449">
        <f t="shared" ref="F79:F82" si="141">(E79*$B79)-$D79</f>
        <v>-10</v>
      </c>
      <c r="G79" s="551">
        <f>'AMA_UBS V Medeiros'!I21</f>
        <v>0</v>
      </c>
      <c r="H79" s="449">
        <f t="shared" ref="H79:H82" si="142">(G79*$B79)-$D79</f>
        <v>-80</v>
      </c>
      <c r="I79" s="551">
        <f>'AMA_UBS V Medeiros'!K21</f>
        <v>0</v>
      </c>
      <c r="J79" s="449">
        <f t="shared" ref="J79:J82" si="143">(I79*$B79)-$D79</f>
        <v>-80</v>
      </c>
      <c r="K79" s="382">
        <f>SUM(E79,G79,I79)</f>
        <v>3.5</v>
      </c>
      <c r="L79" s="462">
        <f>(K79*$B79)-$D79*3</f>
        <v>-170</v>
      </c>
      <c r="M79" s="551">
        <f>'AMA_UBS V Medeiros'!O21</f>
        <v>0</v>
      </c>
      <c r="N79" s="449">
        <f t="shared" ref="N79:N82" si="144">(M79*$B79)-$D79</f>
        <v>-80</v>
      </c>
      <c r="O79" s="551">
        <f>'AMA_UBS V Medeiros'!Q21</f>
        <v>0</v>
      </c>
      <c r="P79" s="449">
        <f t="shared" ref="P79:P82" si="145">(O79*$B79)-$D79</f>
        <v>-80</v>
      </c>
      <c r="Q79" s="551">
        <f>'AMA_UBS V Medeiros'!S21</f>
        <v>0</v>
      </c>
      <c r="R79" s="449">
        <f t="shared" ref="R79:R82" si="146">(Q79*$B79)-$D79</f>
        <v>-80</v>
      </c>
      <c r="S79" s="382">
        <f t="shared" ref="S79:S82" si="147">SUM(M79,O79,Q79)</f>
        <v>0</v>
      </c>
      <c r="T79" s="462">
        <f t="shared" ref="T79:T82" si="148">(S79*$B79)-$D79*3</f>
        <v>-240</v>
      </c>
    </row>
    <row r="80" spans="1:20" hidden="1" x14ac:dyDescent="0.25">
      <c r="A80" s="154" t="s">
        <v>21</v>
      </c>
      <c r="B80" s="405">
        <v>20</v>
      </c>
      <c r="C80" s="238">
        <f>'AMA_UBS V Medeiros'!B23</f>
        <v>2</v>
      </c>
      <c r="D80" s="435">
        <f t="shared" si="140"/>
        <v>40</v>
      </c>
      <c r="E80" s="551">
        <f>'AMA_UBS V Medeiros'!G23</f>
        <v>2</v>
      </c>
      <c r="F80" s="449">
        <f t="shared" si="141"/>
        <v>0</v>
      </c>
      <c r="G80" s="551">
        <f>'AMA_UBS V Medeiros'!I23</f>
        <v>0</v>
      </c>
      <c r="H80" s="449">
        <f t="shared" si="142"/>
        <v>-40</v>
      </c>
      <c r="I80" s="551">
        <f>'AMA_UBS V Medeiros'!K23</f>
        <v>0</v>
      </c>
      <c r="J80" s="449">
        <f t="shared" si="143"/>
        <v>-40</v>
      </c>
      <c r="K80" s="382">
        <f>SUM(E80,G80,I80)</f>
        <v>2</v>
      </c>
      <c r="L80" s="462">
        <f>(K80*$B80)-$D80*3</f>
        <v>-80</v>
      </c>
      <c r="M80" s="551">
        <f>'AMA_UBS V Medeiros'!O23</f>
        <v>0</v>
      </c>
      <c r="N80" s="449">
        <f t="shared" si="144"/>
        <v>-40</v>
      </c>
      <c r="O80" s="551">
        <f>'AMA_UBS V Medeiros'!Q23</f>
        <v>0</v>
      </c>
      <c r="P80" s="449">
        <f t="shared" si="145"/>
        <v>-40</v>
      </c>
      <c r="Q80" s="551">
        <f>'AMA_UBS V Medeiros'!S23</f>
        <v>0</v>
      </c>
      <c r="R80" s="449">
        <f t="shared" si="146"/>
        <v>-40</v>
      </c>
      <c r="S80" s="382">
        <f t="shared" si="147"/>
        <v>0</v>
      </c>
      <c r="T80" s="462">
        <f t="shared" si="148"/>
        <v>-120</v>
      </c>
    </row>
    <row r="81" spans="1:20" hidden="1" x14ac:dyDescent="0.25">
      <c r="A81" s="154" t="s">
        <v>22</v>
      </c>
      <c r="B81" s="405">
        <v>20</v>
      </c>
      <c r="C81" s="179">
        <f>'AMA_UBS V Medeiros'!B24</f>
        <v>2</v>
      </c>
      <c r="D81" s="428">
        <f t="shared" si="140"/>
        <v>40</v>
      </c>
      <c r="E81" s="551">
        <f>'AMA_UBS V Medeiros'!G24</f>
        <v>1.75</v>
      </c>
      <c r="F81" s="449">
        <f t="shared" si="141"/>
        <v>-5</v>
      </c>
      <c r="G81" s="551">
        <f>'AMA_UBS V Medeiros'!I24</f>
        <v>0</v>
      </c>
      <c r="H81" s="449">
        <f t="shared" si="142"/>
        <v>-40</v>
      </c>
      <c r="I81" s="551">
        <f>'AMA_UBS V Medeiros'!K24</f>
        <v>0</v>
      </c>
      <c r="J81" s="449">
        <f t="shared" si="143"/>
        <v>-40</v>
      </c>
      <c r="K81" s="382">
        <f>SUM(E81,G81,I81)</f>
        <v>1.75</v>
      </c>
      <c r="L81" s="462">
        <f>(K81*$B81)-$D81*3</f>
        <v>-85</v>
      </c>
      <c r="M81" s="551">
        <f>'AMA_UBS V Medeiros'!O24</f>
        <v>0</v>
      </c>
      <c r="N81" s="449">
        <f t="shared" si="144"/>
        <v>-40</v>
      </c>
      <c r="O81" s="551">
        <f>'AMA_UBS V Medeiros'!Q24</f>
        <v>0</v>
      </c>
      <c r="P81" s="449">
        <f t="shared" si="145"/>
        <v>-40</v>
      </c>
      <c r="Q81" s="551">
        <f>'AMA_UBS V Medeiros'!S24</f>
        <v>0</v>
      </c>
      <c r="R81" s="449">
        <f t="shared" si="146"/>
        <v>-40</v>
      </c>
      <c r="S81" s="382">
        <f t="shared" si="147"/>
        <v>0</v>
      </c>
      <c r="T81" s="462">
        <f t="shared" si="148"/>
        <v>-120</v>
      </c>
    </row>
    <row r="82" spans="1:20" ht="15.75" hidden="1" thickBot="1" x14ac:dyDescent="0.3">
      <c r="A82" s="154" t="s">
        <v>23</v>
      </c>
      <c r="B82" s="405">
        <v>20</v>
      </c>
      <c r="C82" s="238">
        <f>'AMA_UBS V Medeiros'!B25</f>
        <v>3</v>
      </c>
      <c r="D82" s="435">
        <f t="shared" si="140"/>
        <v>60</v>
      </c>
      <c r="E82" s="551">
        <f>'AMA_UBS V Medeiros'!G25</f>
        <v>3</v>
      </c>
      <c r="F82" s="449">
        <f t="shared" si="141"/>
        <v>0</v>
      </c>
      <c r="G82" s="551">
        <f>'AMA_UBS V Medeiros'!I25</f>
        <v>0</v>
      </c>
      <c r="H82" s="449">
        <f t="shared" si="142"/>
        <v>-60</v>
      </c>
      <c r="I82" s="551">
        <f>'AMA_UBS V Medeiros'!K25</f>
        <v>0</v>
      </c>
      <c r="J82" s="449">
        <f t="shared" si="143"/>
        <v>-60</v>
      </c>
      <c r="K82" s="382">
        <f>SUM(E82,G82,I82)</f>
        <v>3</v>
      </c>
      <c r="L82" s="462">
        <f>(K82*$B82)-$D82*3</f>
        <v>-120</v>
      </c>
      <c r="M82" s="551">
        <f>'AMA_UBS V Medeiros'!O25</f>
        <v>0</v>
      </c>
      <c r="N82" s="449">
        <f t="shared" si="144"/>
        <v>-60</v>
      </c>
      <c r="O82" s="551">
        <f>'AMA_UBS V Medeiros'!Q25</f>
        <v>0</v>
      </c>
      <c r="P82" s="449">
        <f t="shared" si="145"/>
        <v>-60</v>
      </c>
      <c r="Q82" s="551">
        <f>'AMA_UBS V Medeiros'!S25</f>
        <v>0</v>
      </c>
      <c r="R82" s="449">
        <f t="shared" si="146"/>
        <v>-60</v>
      </c>
      <c r="S82" s="382">
        <f t="shared" si="147"/>
        <v>0</v>
      </c>
      <c r="T82" s="462">
        <f t="shared" si="148"/>
        <v>-180</v>
      </c>
    </row>
    <row r="83" spans="1:20" ht="15.75" hidden="1" thickBot="1" x14ac:dyDescent="0.3">
      <c r="A83" s="502" t="s">
        <v>7</v>
      </c>
      <c r="B83" s="495">
        <f t="shared" ref="B83:T83" si="149">SUM(B79:B82)</f>
        <v>80</v>
      </c>
      <c r="C83" s="496">
        <f t="shared" si="149"/>
        <v>11</v>
      </c>
      <c r="D83" s="497">
        <f t="shared" si="149"/>
        <v>220</v>
      </c>
      <c r="E83" s="559">
        <f t="shared" si="149"/>
        <v>10.25</v>
      </c>
      <c r="F83" s="499">
        <f t="shared" si="149"/>
        <v>-15</v>
      </c>
      <c r="G83" s="559">
        <f t="shared" si="149"/>
        <v>0</v>
      </c>
      <c r="H83" s="499">
        <f t="shared" si="149"/>
        <v>-220</v>
      </c>
      <c r="I83" s="559">
        <f t="shared" si="149"/>
        <v>0</v>
      </c>
      <c r="J83" s="499">
        <f t="shared" si="149"/>
        <v>-220</v>
      </c>
      <c r="K83" s="500">
        <f t="shared" ref="K83:L83" si="150">SUM(K79:K82)</f>
        <v>10.25</v>
      </c>
      <c r="L83" s="501">
        <f t="shared" si="150"/>
        <v>-455</v>
      </c>
      <c r="M83" s="559">
        <f t="shared" si="149"/>
        <v>0</v>
      </c>
      <c r="N83" s="499">
        <f t="shared" si="149"/>
        <v>-220</v>
      </c>
      <c r="O83" s="559">
        <f t="shared" si="149"/>
        <v>0</v>
      </c>
      <c r="P83" s="499">
        <f t="shared" si="149"/>
        <v>-220</v>
      </c>
      <c r="Q83" s="559">
        <f t="shared" si="149"/>
        <v>0</v>
      </c>
      <c r="R83" s="499">
        <f t="shared" si="149"/>
        <v>-220</v>
      </c>
      <c r="S83" s="500">
        <f t="shared" si="149"/>
        <v>0</v>
      </c>
      <c r="T83" s="501">
        <f t="shared" si="149"/>
        <v>-660</v>
      </c>
    </row>
    <row r="84" spans="1:20" hidden="1" x14ac:dyDescent="0.25"/>
    <row r="85" spans="1:20" ht="15.75" hidden="1" x14ac:dyDescent="0.25">
      <c r="A85" s="1427" t="s">
        <v>247</v>
      </c>
      <c r="B85" s="1428"/>
      <c r="C85" s="1428"/>
      <c r="D85" s="1428"/>
      <c r="E85" s="1428"/>
      <c r="F85" s="1428"/>
      <c r="G85" s="1428"/>
      <c r="H85" s="1428"/>
      <c r="I85" s="1428"/>
      <c r="J85" s="1428"/>
      <c r="K85" s="1428"/>
      <c r="L85" s="1428"/>
      <c r="M85" s="1428"/>
      <c r="N85" s="1428"/>
      <c r="O85" s="1428"/>
      <c r="P85" s="1428"/>
      <c r="Q85" s="1428"/>
      <c r="R85" s="1428"/>
      <c r="S85" s="1428"/>
      <c r="T85" s="1428"/>
    </row>
    <row r="86" spans="1:20" ht="36.75" hidden="1" thickBot="1" x14ac:dyDescent="0.3">
      <c r="A86" s="144" t="s">
        <v>14</v>
      </c>
      <c r="B86" s="403" t="s">
        <v>231</v>
      </c>
      <c r="C86" s="145" t="s">
        <v>173</v>
      </c>
      <c r="D86" s="433" t="s">
        <v>232</v>
      </c>
      <c r="E86" s="550" t="s">
        <v>2</v>
      </c>
      <c r="F86" s="476" t="s">
        <v>234</v>
      </c>
      <c r="G86" s="550" t="s">
        <v>3</v>
      </c>
      <c r="H86" s="476" t="s">
        <v>235</v>
      </c>
      <c r="I86" s="550" t="s">
        <v>4</v>
      </c>
      <c r="J86" s="476" t="s">
        <v>236</v>
      </c>
      <c r="K86" s="380" t="s">
        <v>206</v>
      </c>
      <c r="L86" s="474" t="s">
        <v>233</v>
      </c>
      <c r="M86" s="550" t="s">
        <v>5</v>
      </c>
      <c r="N86" s="476" t="s">
        <v>237</v>
      </c>
      <c r="O86" s="569" t="s">
        <v>203</v>
      </c>
      <c r="P86" s="476" t="s">
        <v>238</v>
      </c>
      <c r="Q86" s="569" t="s">
        <v>204</v>
      </c>
      <c r="R86" s="476" t="s">
        <v>239</v>
      </c>
      <c r="S86" s="380" t="s">
        <v>206</v>
      </c>
      <c r="T86" s="474" t="s">
        <v>233</v>
      </c>
    </row>
    <row r="87" spans="1:20" ht="15.75" hidden="1" thickTop="1" x14ac:dyDescent="0.25">
      <c r="A87" s="154" t="s">
        <v>20</v>
      </c>
      <c r="B87" s="405">
        <v>20</v>
      </c>
      <c r="C87" s="179">
        <f>'UBS Izolina Mazzei'!B34</f>
        <v>3</v>
      </c>
      <c r="D87" s="428">
        <f t="shared" ref="D87:D90" si="151">C87*B87</f>
        <v>60</v>
      </c>
      <c r="E87" s="551">
        <f>'UBS Izolina Mazzei'!G34</f>
        <v>3</v>
      </c>
      <c r="F87" s="449">
        <f t="shared" ref="F87:F90" si="152">(E87*$B87)-$D87</f>
        <v>0</v>
      </c>
      <c r="G87" s="551">
        <f>'UBS Izolina Mazzei'!I34</f>
        <v>0</v>
      </c>
      <c r="H87" s="449">
        <f t="shared" ref="H87:H90" si="153">(G87*$B87)-$D87</f>
        <v>-60</v>
      </c>
      <c r="I87" s="551">
        <f>'UBS Izolina Mazzei'!K34</f>
        <v>0</v>
      </c>
      <c r="J87" s="449">
        <f t="shared" ref="J87:J90" si="154">(I87*$B87)-$D87</f>
        <v>-60</v>
      </c>
      <c r="K87" s="382">
        <f t="shared" ref="K87:K90" si="155">SUM(E87,G87,I87)</f>
        <v>3</v>
      </c>
      <c r="L87" s="462">
        <f t="shared" ref="L87:L90" si="156">(K87*$B87)-$D87*3</f>
        <v>-120</v>
      </c>
      <c r="M87" s="551">
        <f>'UBS Izolina Mazzei'!O34</f>
        <v>0</v>
      </c>
      <c r="N87" s="449">
        <f t="shared" ref="N87:N90" si="157">(M87*$B87)-$D87</f>
        <v>-60</v>
      </c>
      <c r="O87" s="551">
        <f>'UBS Izolina Mazzei'!Q34</f>
        <v>0</v>
      </c>
      <c r="P87" s="449">
        <f t="shared" ref="P87:P90" si="158">(O87*$B87)-$D87</f>
        <v>-60</v>
      </c>
      <c r="Q87" s="551">
        <f>'UBS Izolina Mazzei'!S34</f>
        <v>0</v>
      </c>
      <c r="R87" s="449">
        <f t="shared" ref="R87:R90" si="159">(Q87*$B87)-$D87</f>
        <v>-60</v>
      </c>
      <c r="S87" s="382">
        <f t="shared" ref="S87:S90" si="160">SUM(M87,O87,Q87)</f>
        <v>0</v>
      </c>
      <c r="T87" s="462">
        <f t="shared" ref="T87:T90" si="161">(S87*$B87)-$D87*3</f>
        <v>-180</v>
      </c>
    </row>
    <row r="88" spans="1:20" hidden="1" x14ac:dyDescent="0.25">
      <c r="A88" s="154" t="s">
        <v>43</v>
      </c>
      <c r="B88" s="405">
        <v>20</v>
      </c>
      <c r="C88" s="179">
        <f>'UBS Izolina Mazzei'!B35</f>
        <v>2</v>
      </c>
      <c r="D88" s="428">
        <f t="shared" si="151"/>
        <v>40</v>
      </c>
      <c r="E88" s="551">
        <f>'UBS Izolina Mazzei'!G35</f>
        <v>2</v>
      </c>
      <c r="F88" s="449">
        <f t="shared" si="152"/>
        <v>0</v>
      </c>
      <c r="G88" s="551">
        <f>'UBS Izolina Mazzei'!I35</f>
        <v>0</v>
      </c>
      <c r="H88" s="449">
        <f t="shared" si="153"/>
        <v>-40</v>
      </c>
      <c r="I88" s="551">
        <f>'UBS Izolina Mazzei'!K35</f>
        <v>0</v>
      </c>
      <c r="J88" s="449">
        <f t="shared" si="154"/>
        <v>-40</v>
      </c>
      <c r="K88" s="382">
        <f t="shared" si="155"/>
        <v>2</v>
      </c>
      <c r="L88" s="462">
        <f t="shared" si="156"/>
        <v>-80</v>
      </c>
      <c r="M88" s="551">
        <f>'UBS Izolina Mazzei'!O35</f>
        <v>0</v>
      </c>
      <c r="N88" s="449">
        <f t="shared" si="157"/>
        <v>-40</v>
      </c>
      <c r="O88" s="551">
        <f>'UBS Izolina Mazzei'!Q35</f>
        <v>0</v>
      </c>
      <c r="P88" s="449">
        <f t="shared" si="158"/>
        <v>-40</v>
      </c>
      <c r="Q88" s="551">
        <f>'UBS Izolina Mazzei'!S35</f>
        <v>0</v>
      </c>
      <c r="R88" s="449">
        <f t="shared" si="159"/>
        <v>-40</v>
      </c>
      <c r="S88" s="382">
        <f t="shared" si="160"/>
        <v>0</v>
      </c>
      <c r="T88" s="462">
        <f t="shared" si="161"/>
        <v>-120</v>
      </c>
    </row>
    <row r="89" spans="1:20" hidden="1" x14ac:dyDescent="0.25">
      <c r="A89" s="180" t="s">
        <v>193</v>
      </c>
      <c r="B89" s="409">
        <v>20</v>
      </c>
      <c r="C89" s="179">
        <f>'UBS Izolina Mazzei'!B36</f>
        <v>1</v>
      </c>
      <c r="D89" s="428">
        <f t="shared" si="151"/>
        <v>20</v>
      </c>
      <c r="E89" s="551">
        <f>'UBS Izolina Mazzei'!G36</f>
        <v>1</v>
      </c>
      <c r="F89" s="449">
        <f t="shared" si="152"/>
        <v>0</v>
      </c>
      <c r="G89" s="551">
        <f>'UBS Izolina Mazzei'!I36</f>
        <v>0</v>
      </c>
      <c r="H89" s="449">
        <f t="shared" si="153"/>
        <v>-20</v>
      </c>
      <c r="I89" s="551">
        <f>'UBS Izolina Mazzei'!K36</f>
        <v>0</v>
      </c>
      <c r="J89" s="449">
        <f t="shared" si="154"/>
        <v>-20</v>
      </c>
      <c r="K89" s="382">
        <f t="shared" si="155"/>
        <v>1</v>
      </c>
      <c r="L89" s="462">
        <f t="shared" si="156"/>
        <v>-40</v>
      </c>
      <c r="M89" s="551">
        <f>'UBS Izolina Mazzei'!O36</f>
        <v>0</v>
      </c>
      <c r="N89" s="449">
        <f t="shared" si="157"/>
        <v>-20</v>
      </c>
      <c r="O89" s="551">
        <f>'UBS Izolina Mazzei'!Q36</f>
        <v>0</v>
      </c>
      <c r="P89" s="449">
        <f t="shared" si="158"/>
        <v>-20</v>
      </c>
      <c r="Q89" s="551">
        <f>'UBS Izolina Mazzei'!S36</f>
        <v>0</v>
      </c>
      <c r="R89" s="449">
        <f t="shared" si="159"/>
        <v>-20</v>
      </c>
      <c r="S89" s="382">
        <f t="shared" si="160"/>
        <v>0</v>
      </c>
      <c r="T89" s="462">
        <f t="shared" si="161"/>
        <v>-60</v>
      </c>
    </row>
    <row r="90" spans="1:20" ht="15.75" hidden="1" thickBot="1" x14ac:dyDescent="0.3">
      <c r="A90" s="154" t="s">
        <v>23</v>
      </c>
      <c r="B90" s="405">
        <v>20</v>
      </c>
      <c r="C90" s="179">
        <f>'UBS Izolina Mazzei'!B37</f>
        <v>2</v>
      </c>
      <c r="D90" s="428">
        <f t="shared" si="151"/>
        <v>40</v>
      </c>
      <c r="E90" s="551">
        <f>'UBS Izolina Mazzei'!G37</f>
        <v>2</v>
      </c>
      <c r="F90" s="449">
        <f t="shared" si="152"/>
        <v>0</v>
      </c>
      <c r="G90" s="551">
        <f>'UBS Izolina Mazzei'!I37</f>
        <v>0</v>
      </c>
      <c r="H90" s="449">
        <f t="shared" si="153"/>
        <v>-40</v>
      </c>
      <c r="I90" s="551">
        <f>'UBS Izolina Mazzei'!K37</f>
        <v>0</v>
      </c>
      <c r="J90" s="449">
        <f t="shared" si="154"/>
        <v>-40</v>
      </c>
      <c r="K90" s="382">
        <f t="shared" si="155"/>
        <v>2</v>
      </c>
      <c r="L90" s="462">
        <f t="shared" si="156"/>
        <v>-80</v>
      </c>
      <c r="M90" s="551">
        <f>'UBS Izolina Mazzei'!O37</f>
        <v>0</v>
      </c>
      <c r="N90" s="449">
        <f t="shared" si="157"/>
        <v>-40</v>
      </c>
      <c r="O90" s="551">
        <f>'UBS Izolina Mazzei'!Q37</f>
        <v>0</v>
      </c>
      <c r="P90" s="449">
        <f t="shared" si="158"/>
        <v>-40</v>
      </c>
      <c r="Q90" s="551">
        <f>'UBS Izolina Mazzei'!S37</f>
        <v>0</v>
      </c>
      <c r="R90" s="449">
        <f t="shared" si="159"/>
        <v>-40</v>
      </c>
      <c r="S90" s="382">
        <f t="shared" si="160"/>
        <v>0</v>
      </c>
      <c r="T90" s="462">
        <f t="shared" si="161"/>
        <v>-120</v>
      </c>
    </row>
    <row r="91" spans="1:20" ht="15.75" hidden="1" thickBot="1" x14ac:dyDescent="0.3">
      <c r="A91" s="487" t="s">
        <v>7</v>
      </c>
      <c r="B91" s="488">
        <f t="shared" ref="B91:T91" si="162">SUM(B87:B90)</f>
        <v>80</v>
      </c>
      <c r="C91" s="531">
        <f t="shared" si="162"/>
        <v>8</v>
      </c>
      <c r="D91" s="532">
        <f t="shared" si="162"/>
        <v>160</v>
      </c>
      <c r="E91" s="555">
        <f t="shared" si="162"/>
        <v>8</v>
      </c>
      <c r="F91" s="490">
        <f t="shared" si="162"/>
        <v>0</v>
      </c>
      <c r="G91" s="555">
        <f t="shared" si="162"/>
        <v>0</v>
      </c>
      <c r="H91" s="490">
        <f t="shared" si="162"/>
        <v>-160</v>
      </c>
      <c r="I91" s="555">
        <f t="shared" si="162"/>
        <v>0</v>
      </c>
      <c r="J91" s="490">
        <f t="shared" si="162"/>
        <v>-160</v>
      </c>
      <c r="K91" s="491">
        <f t="shared" ref="K91:L91" si="163">SUM(K87:K90)</f>
        <v>8</v>
      </c>
      <c r="L91" s="492">
        <f t="shared" si="163"/>
        <v>-320</v>
      </c>
      <c r="M91" s="555">
        <f t="shared" si="162"/>
        <v>0</v>
      </c>
      <c r="N91" s="490">
        <f t="shared" si="162"/>
        <v>-160</v>
      </c>
      <c r="O91" s="555">
        <f t="shared" si="162"/>
        <v>0</v>
      </c>
      <c r="P91" s="490">
        <f t="shared" si="162"/>
        <v>-160</v>
      </c>
      <c r="Q91" s="555">
        <f t="shared" si="162"/>
        <v>0</v>
      </c>
      <c r="R91" s="490">
        <f t="shared" si="162"/>
        <v>-160</v>
      </c>
      <c r="S91" s="491">
        <f t="shared" si="162"/>
        <v>0</v>
      </c>
      <c r="T91" s="492">
        <f t="shared" si="162"/>
        <v>-480</v>
      </c>
    </row>
    <row r="92" spans="1:20" hidden="1" x14ac:dyDescent="0.25"/>
    <row r="93" spans="1:20" ht="15.75" hidden="1" x14ac:dyDescent="0.25">
      <c r="A93" s="1427" t="s">
        <v>248</v>
      </c>
      <c r="B93" s="1428"/>
      <c r="C93" s="1428"/>
      <c r="D93" s="1428"/>
      <c r="E93" s="1428"/>
      <c r="F93" s="1428"/>
      <c r="G93" s="1428"/>
      <c r="H93" s="1428"/>
      <c r="I93" s="1428"/>
      <c r="J93" s="1428"/>
      <c r="K93" s="1428"/>
      <c r="L93" s="1428"/>
      <c r="M93" s="1428"/>
      <c r="N93" s="1428"/>
      <c r="O93" s="1428"/>
      <c r="P93" s="1428"/>
      <c r="Q93" s="1428"/>
      <c r="R93" s="1428"/>
      <c r="S93" s="1428"/>
      <c r="T93" s="1428"/>
    </row>
    <row r="94" spans="1:20" ht="36.75" hidden="1" thickBot="1" x14ac:dyDescent="0.3">
      <c r="A94" s="144" t="s">
        <v>14</v>
      </c>
      <c r="B94" s="403" t="s">
        <v>231</v>
      </c>
      <c r="C94" s="145" t="s">
        <v>173</v>
      </c>
      <c r="D94" s="433" t="s">
        <v>232</v>
      </c>
      <c r="E94" s="550" t="s">
        <v>2</v>
      </c>
      <c r="F94" s="476" t="s">
        <v>234</v>
      </c>
      <c r="G94" s="550" t="s">
        <v>3</v>
      </c>
      <c r="H94" s="476" t="s">
        <v>235</v>
      </c>
      <c r="I94" s="550" t="s">
        <v>4</v>
      </c>
      <c r="J94" s="476" t="s">
        <v>236</v>
      </c>
      <c r="K94" s="380" t="s">
        <v>206</v>
      </c>
      <c r="L94" s="474" t="s">
        <v>233</v>
      </c>
      <c r="M94" s="550" t="s">
        <v>5</v>
      </c>
      <c r="N94" s="476" t="s">
        <v>237</v>
      </c>
      <c r="O94" s="569" t="s">
        <v>203</v>
      </c>
      <c r="P94" s="476" t="s">
        <v>238</v>
      </c>
      <c r="Q94" s="569" t="s">
        <v>204</v>
      </c>
      <c r="R94" s="476" t="s">
        <v>239</v>
      </c>
      <c r="S94" s="380" t="s">
        <v>206</v>
      </c>
      <c r="T94" s="474" t="s">
        <v>233</v>
      </c>
    </row>
    <row r="95" spans="1:20" ht="15.75" hidden="1" thickTop="1" x14ac:dyDescent="0.25">
      <c r="A95" s="154" t="s">
        <v>20</v>
      </c>
      <c r="B95" s="405">
        <v>20</v>
      </c>
      <c r="C95" s="179">
        <f>'UBS Jardim Japão'!B18</f>
        <v>3</v>
      </c>
      <c r="D95" s="428">
        <f t="shared" ref="D95:D97" si="164">C95*B95</f>
        <v>60</v>
      </c>
      <c r="E95" s="551">
        <f>'UBS Jardim Japão'!G18</f>
        <v>3</v>
      </c>
      <c r="F95" s="449">
        <f t="shared" ref="F95:F97" si="165">(E95*$B95)-$D95</f>
        <v>0</v>
      </c>
      <c r="G95" s="551">
        <f>'UBS Jardim Japão'!I18</f>
        <v>0</v>
      </c>
      <c r="H95" s="449">
        <f t="shared" ref="H95:H97" si="166">(G95*$B95)-$D95</f>
        <v>-60</v>
      </c>
      <c r="I95" s="551">
        <f>'UBS Jardim Japão'!K18</f>
        <v>0</v>
      </c>
      <c r="J95" s="449">
        <f t="shared" ref="J95:J97" si="167">(I95*$B95)-$D95</f>
        <v>-60</v>
      </c>
      <c r="K95" s="382">
        <f t="shared" ref="K95:K97" si="168">SUM(E95,G95,I95)</f>
        <v>3</v>
      </c>
      <c r="L95" s="462">
        <f t="shared" ref="L95:L97" si="169">(K95*$B95)-$D95*3</f>
        <v>-120</v>
      </c>
      <c r="M95" s="551">
        <f>'UBS Jardim Japão'!O18</f>
        <v>0</v>
      </c>
      <c r="N95" s="449">
        <f t="shared" ref="N95:N97" si="170">(M95*$B95)-$D95</f>
        <v>-60</v>
      </c>
      <c r="O95" s="551">
        <f>'UBS Jardim Japão'!Q18</f>
        <v>0</v>
      </c>
      <c r="P95" s="449">
        <f t="shared" ref="P95:P97" si="171">(O95*$B95)-$D95</f>
        <v>-60</v>
      </c>
      <c r="Q95" s="551">
        <f>'UBS Jardim Japão'!S18</f>
        <v>0</v>
      </c>
      <c r="R95" s="449">
        <f t="shared" ref="R95:R97" si="172">(Q95*$B95)-$D95</f>
        <v>-60</v>
      </c>
      <c r="S95" s="382">
        <f t="shared" ref="S95:S97" si="173">SUM(M95,O95,Q95)</f>
        <v>0</v>
      </c>
      <c r="T95" s="462">
        <f t="shared" ref="T95:T97" si="174">(S95*$B95)-$D95*3</f>
        <v>-180</v>
      </c>
    </row>
    <row r="96" spans="1:20" hidden="1" x14ac:dyDescent="0.25">
      <c r="A96" s="154" t="s">
        <v>43</v>
      </c>
      <c r="B96" s="405">
        <v>20</v>
      </c>
      <c r="C96" s="179">
        <f>'UBS Jardim Japão'!B19</f>
        <v>3</v>
      </c>
      <c r="D96" s="428">
        <f t="shared" si="164"/>
        <v>60</v>
      </c>
      <c r="E96" s="551">
        <f>'UBS Jardim Japão'!G19</f>
        <v>2.5</v>
      </c>
      <c r="F96" s="449">
        <f t="shared" si="165"/>
        <v>-10</v>
      </c>
      <c r="G96" s="551">
        <f>'UBS Jardim Japão'!I19</f>
        <v>0</v>
      </c>
      <c r="H96" s="449">
        <f t="shared" si="166"/>
        <v>-60</v>
      </c>
      <c r="I96" s="551">
        <f>'UBS Jardim Japão'!K19</f>
        <v>0</v>
      </c>
      <c r="J96" s="449">
        <f t="shared" si="167"/>
        <v>-60</v>
      </c>
      <c r="K96" s="382">
        <f t="shared" si="168"/>
        <v>2.5</v>
      </c>
      <c r="L96" s="462">
        <f t="shared" si="169"/>
        <v>-130</v>
      </c>
      <c r="M96" s="551">
        <f>'UBS Jardim Japão'!O19</f>
        <v>0</v>
      </c>
      <c r="N96" s="449">
        <f t="shared" si="170"/>
        <v>-60</v>
      </c>
      <c r="O96" s="551">
        <f>'UBS Jardim Japão'!Q19</f>
        <v>0</v>
      </c>
      <c r="P96" s="449">
        <f t="shared" si="171"/>
        <v>-60</v>
      </c>
      <c r="Q96" s="551">
        <f>'UBS Jardim Japão'!S19</f>
        <v>0</v>
      </c>
      <c r="R96" s="449">
        <f t="shared" si="172"/>
        <v>-60</v>
      </c>
      <c r="S96" s="382">
        <f t="shared" si="173"/>
        <v>0</v>
      </c>
      <c r="T96" s="462">
        <f t="shared" si="174"/>
        <v>-180</v>
      </c>
    </row>
    <row r="97" spans="1:20" ht="15.75" hidden="1" thickBot="1" x14ac:dyDescent="0.3">
      <c r="A97" s="154" t="s">
        <v>23</v>
      </c>
      <c r="B97" s="405">
        <v>20</v>
      </c>
      <c r="C97" s="179">
        <f>'UBS Jardim Japão'!B20</f>
        <v>3</v>
      </c>
      <c r="D97" s="428">
        <f t="shared" si="164"/>
        <v>60</v>
      </c>
      <c r="E97" s="551">
        <f>'UBS Jardim Japão'!G20</f>
        <v>3</v>
      </c>
      <c r="F97" s="449">
        <f t="shared" si="165"/>
        <v>0</v>
      </c>
      <c r="G97" s="551">
        <f>'UBS Jardim Japão'!I20</f>
        <v>0</v>
      </c>
      <c r="H97" s="449">
        <f t="shared" si="166"/>
        <v>-60</v>
      </c>
      <c r="I97" s="551">
        <f>'UBS Jardim Japão'!K20</f>
        <v>0</v>
      </c>
      <c r="J97" s="449">
        <f t="shared" si="167"/>
        <v>-60</v>
      </c>
      <c r="K97" s="382">
        <f t="shared" si="168"/>
        <v>3</v>
      </c>
      <c r="L97" s="462">
        <f t="shared" si="169"/>
        <v>-120</v>
      </c>
      <c r="M97" s="551">
        <f>'UBS Jardim Japão'!O20</f>
        <v>0</v>
      </c>
      <c r="N97" s="449">
        <f t="shared" si="170"/>
        <v>-60</v>
      </c>
      <c r="O97" s="551">
        <f>'UBS Jardim Japão'!Q20</f>
        <v>0</v>
      </c>
      <c r="P97" s="449">
        <f t="shared" si="171"/>
        <v>-60</v>
      </c>
      <c r="Q97" s="551">
        <f>'UBS Jardim Japão'!S20</f>
        <v>0</v>
      </c>
      <c r="R97" s="449">
        <f t="shared" si="172"/>
        <v>-60</v>
      </c>
      <c r="S97" s="382">
        <f t="shared" si="173"/>
        <v>0</v>
      </c>
      <c r="T97" s="462">
        <f t="shared" si="174"/>
        <v>-180</v>
      </c>
    </row>
    <row r="98" spans="1:20" ht="15.75" hidden="1" thickBot="1" x14ac:dyDescent="0.3">
      <c r="A98" s="487" t="s">
        <v>7</v>
      </c>
      <c r="B98" s="488">
        <f t="shared" ref="B98:T98" si="175">SUM(B95:B97)</f>
        <v>60</v>
      </c>
      <c r="C98" s="531">
        <f t="shared" si="175"/>
        <v>9</v>
      </c>
      <c r="D98" s="532">
        <f t="shared" si="175"/>
        <v>180</v>
      </c>
      <c r="E98" s="555">
        <f t="shared" si="175"/>
        <v>8.5</v>
      </c>
      <c r="F98" s="490">
        <f t="shared" si="175"/>
        <v>-10</v>
      </c>
      <c r="G98" s="555">
        <f t="shared" si="175"/>
        <v>0</v>
      </c>
      <c r="H98" s="490">
        <f t="shared" si="175"/>
        <v>-180</v>
      </c>
      <c r="I98" s="555">
        <f t="shared" si="175"/>
        <v>0</v>
      </c>
      <c r="J98" s="490">
        <f t="shared" si="175"/>
        <v>-180</v>
      </c>
      <c r="K98" s="491">
        <f t="shared" ref="K98:L98" si="176">SUM(K95:K97)</f>
        <v>8.5</v>
      </c>
      <c r="L98" s="492">
        <f t="shared" si="176"/>
        <v>-370</v>
      </c>
      <c r="M98" s="555">
        <f t="shared" si="175"/>
        <v>0</v>
      </c>
      <c r="N98" s="490">
        <f t="shared" si="175"/>
        <v>-180</v>
      </c>
      <c r="O98" s="555">
        <f t="shared" si="175"/>
        <v>0</v>
      </c>
      <c r="P98" s="490">
        <f t="shared" si="175"/>
        <v>-180</v>
      </c>
      <c r="Q98" s="555">
        <f t="shared" si="175"/>
        <v>0</v>
      </c>
      <c r="R98" s="490">
        <f t="shared" si="175"/>
        <v>-180</v>
      </c>
      <c r="S98" s="491">
        <f t="shared" si="175"/>
        <v>0</v>
      </c>
      <c r="T98" s="492">
        <f t="shared" si="175"/>
        <v>-540</v>
      </c>
    </row>
    <row r="99" spans="1:20" hidden="1" x14ac:dyDescent="0.25"/>
    <row r="100" spans="1:20" ht="15.75" hidden="1" x14ac:dyDescent="0.25">
      <c r="A100" s="1427" t="s">
        <v>249</v>
      </c>
      <c r="B100" s="1428"/>
      <c r="C100" s="1428"/>
      <c r="D100" s="1428"/>
      <c r="E100" s="1428"/>
      <c r="F100" s="1428"/>
      <c r="G100" s="1428"/>
      <c r="H100" s="1428"/>
      <c r="I100" s="1428"/>
      <c r="J100" s="1428"/>
      <c r="K100" s="1428"/>
      <c r="L100" s="1428"/>
      <c r="M100" s="1428"/>
      <c r="N100" s="1428"/>
      <c r="O100" s="1428"/>
      <c r="P100" s="1428"/>
      <c r="Q100" s="1428"/>
      <c r="R100" s="1428"/>
      <c r="S100" s="1428"/>
      <c r="T100" s="1428"/>
    </row>
    <row r="101" spans="1:20" ht="36.75" hidden="1" thickBot="1" x14ac:dyDescent="0.3">
      <c r="A101" s="144" t="s">
        <v>14</v>
      </c>
      <c r="B101" s="403" t="s">
        <v>231</v>
      </c>
      <c r="C101" s="145" t="s">
        <v>173</v>
      </c>
      <c r="D101" s="433" t="s">
        <v>232</v>
      </c>
      <c r="E101" s="550" t="s">
        <v>2</v>
      </c>
      <c r="F101" s="476" t="s">
        <v>234</v>
      </c>
      <c r="G101" s="550" t="s">
        <v>3</v>
      </c>
      <c r="H101" s="476" t="s">
        <v>235</v>
      </c>
      <c r="I101" s="550" t="s">
        <v>4</v>
      </c>
      <c r="J101" s="476" t="s">
        <v>236</v>
      </c>
      <c r="K101" s="380" t="s">
        <v>206</v>
      </c>
      <c r="L101" s="474" t="s">
        <v>233</v>
      </c>
      <c r="M101" s="550" t="s">
        <v>5</v>
      </c>
      <c r="N101" s="476" t="s">
        <v>237</v>
      </c>
      <c r="O101" s="569" t="s">
        <v>203</v>
      </c>
      <c r="P101" s="476" t="s">
        <v>238</v>
      </c>
      <c r="Q101" s="569" t="s">
        <v>204</v>
      </c>
      <c r="R101" s="476" t="s">
        <v>239</v>
      </c>
      <c r="S101" s="380" t="s">
        <v>206</v>
      </c>
      <c r="T101" s="474" t="s">
        <v>233</v>
      </c>
    </row>
    <row r="102" spans="1:20" ht="16.5" hidden="1" thickTop="1" thickBot="1" x14ac:dyDescent="0.3">
      <c r="A102" s="151" t="s">
        <v>161</v>
      </c>
      <c r="B102" s="404">
        <v>20</v>
      </c>
      <c r="C102" s="238">
        <f>'EMAD na UBS JD JAPÃO'!B19</f>
        <v>1</v>
      </c>
      <c r="D102" s="435">
        <f t="shared" ref="D102" si="177">C102*B102</f>
        <v>20</v>
      </c>
      <c r="E102" s="551">
        <f>'EMAD na UBS JD JAPÃO'!G19</f>
        <v>2</v>
      </c>
      <c r="F102" s="449">
        <f t="shared" ref="F102" si="178">(E102*$B102)-$D102</f>
        <v>20</v>
      </c>
      <c r="G102" s="551">
        <f>'EMAD na UBS JD JAPÃO'!I19</f>
        <v>0</v>
      </c>
      <c r="H102" s="449">
        <f t="shared" ref="H102" si="179">(G102*$B102)-$D102</f>
        <v>-20</v>
      </c>
      <c r="I102" s="551">
        <f>'EMAD na UBS JD JAPÃO'!K19</f>
        <v>0</v>
      </c>
      <c r="J102" s="449">
        <f t="shared" ref="J102" si="180">(I102*$B102)-$D102</f>
        <v>-20</v>
      </c>
      <c r="K102" s="382">
        <f t="shared" ref="K102" si="181">SUM(E102,G102,I102)</f>
        <v>2</v>
      </c>
      <c r="L102" s="462">
        <f t="shared" ref="L102" si="182">(K102*$B102)-$D102*3</f>
        <v>-20</v>
      </c>
      <c r="M102" s="551">
        <f>'EMAD na UBS JD JAPÃO'!O19</f>
        <v>0</v>
      </c>
      <c r="N102" s="449">
        <f t="shared" ref="N102" si="183">(M102*$B102)-$D102</f>
        <v>-20</v>
      </c>
      <c r="O102" s="551">
        <f>'EMAD na UBS JD JAPÃO'!Q19</f>
        <v>0</v>
      </c>
      <c r="P102" s="449">
        <f t="shared" ref="P102" si="184">(O102*$B102)-$D102</f>
        <v>-20</v>
      </c>
      <c r="Q102" s="551">
        <f>'EMAD na UBS JD JAPÃO'!S19</f>
        <v>0</v>
      </c>
      <c r="R102" s="449">
        <f t="shared" ref="R102" si="185">(Q102*$B102)-$D102</f>
        <v>-20</v>
      </c>
      <c r="S102" s="382">
        <f t="shared" ref="S102" si="186">SUM(M102,O102,Q102)</f>
        <v>0</v>
      </c>
      <c r="T102" s="462">
        <f t="shared" ref="T102" si="187">(S102*$B102)-$D102*3</f>
        <v>-60</v>
      </c>
    </row>
    <row r="103" spans="1:20" ht="15.75" hidden="1" thickBot="1" x14ac:dyDescent="0.3">
      <c r="A103" s="487" t="s">
        <v>7</v>
      </c>
      <c r="B103" s="488">
        <f t="shared" ref="B103:T103" si="188">SUM(B102:B102)</f>
        <v>20</v>
      </c>
      <c r="C103" s="531">
        <f t="shared" si="188"/>
        <v>1</v>
      </c>
      <c r="D103" s="532">
        <f t="shared" si="188"/>
        <v>20</v>
      </c>
      <c r="E103" s="555">
        <f t="shared" si="188"/>
        <v>2</v>
      </c>
      <c r="F103" s="490">
        <f t="shared" si="188"/>
        <v>20</v>
      </c>
      <c r="G103" s="555">
        <f t="shared" si="188"/>
        <v>0</v>
      </c>
      <c r="H103" s="490">
        <f t="shared" si="188"/>
        <v>-20</v>
      </c>
      <c r="I103" s="555">
        <f t="shared" si="188"/>
        <v>0</v>
      </c>
      <c r="J103" s="490">
        <f t="shared" si="188"/>
        <v>-20</v>
      </c>
      <c r="K103" s="491">
        <f t="shared" ref="K103:L103" si="189">SUM(K102:K102)</f>
        <v>2</v>
      </c>
      <c r="L103" s="492">
        <f t="shared" si="189"/>
        <v>-20</v>
      </c>
      <c r="M103" s="555">
        <f t="shared" si="188"/>
        <v>0</v>
      </c>
      <c r="N103" s="490">
        <f t="shared" si="188"/>
        <v>-20</v>
      </c>
      <c r="O103" s="555">
        <f t="shared" si="188"/>
        <v>0</v>
      </c>
      <c r="P103" s="490">
        <f t="shared" si="188"/>
        <v>-20</v>
      </c>
      <c r="Q103" s="555">
        <f t="shared" si="188"/>
        <v>0</v>
      </c>
      <c r="R103" s="490">
        <f t="shared" si="188"/>
        <v>-20</v>
      </c>
      <c r="S103" s="491">
        <f t="shared" si="188"/>
        <v>0</v>
      </c>
      <c r="T103" s="492">
        <f t="shared" si="188"/>
        <v>-60</v>
      </c>
    </row>
    <row r="104" spans="1:20" hidden="1" x14ac:dyDescent="0.25"/>
    <row r="105" spans="1:20" ht="15.75" hidden="1" x14ac:dyDescent="0.25">
      <c r="A105" s="1427" t="s">
        <v>250</v>
      </c>
      <c r="B105" s="1428"/>
      <c r="C105" s="1428"/>
      <c r="D105" s="1428"/>
      <c r="E105" s="1428"/>
      <c r="F105" s="1428"/>
      <c r="G105" s="1428"/>
      <c r="H105" s="1428"/>
      <c r="I105" s="1428"/>
      <c r="J105" s="1428"/>
      <c r="K105" s="1428"/>
      <c r="L105" s="1428"/>
      <c r="M105" s="1428"/>
      <c r="N105" s="1428"/>
      <c r="O105" s="1428"/>
      <c r="P105" s="1428"/>
      <c r="Q105" s="1428"/>
      <c r="R105" s="1428"/>
      <c r="S105" s="1428"/>
      <c r="T105" s="1428"/>
    </row>
    <row r="106" spans="1:20" ht="36.75" hidden="1" thickBot="1" x14ac:dyDescent="0.3">
      <c r="A106" s="144" t="s">
        <v>14</v>
      </c>
      <c r="B106" s="403" t="s">
        <v>231</v>
      </c>
      <c r="C106" s="145" t="s">
        <v>173</v>
      </c>
      <c r="D106" s="433" t="s">
        <v>232</v>
      </c>
      <c r="E106" s="550" t="s">
        <v>2</v>
      </c>
      <c r="F106" s="476" t="s">
        <v>234</v>
      </c>
      <c r="G106" s="550" t="s">
        <v>3</v>
      </c>
      <c r="H106" s="476" t="s">
        <v>235</v>
      </c>
      <c r="I106" s="550" t="s">
        <v>4</v>
      </c>
      <c r="J106" s="476" t="s">
        <v>236</v>
      </c>
      <c r="K106" s="380" t="s">
        <v>206</v>
      </c>
      <c r="L106" s="474" t="s">
        <v>233</v>
      </c>
      <c r="M106" s="550" t="s">
        <v>5</v>
      </c>
      <c r="N106" s="476" t="s">
        <v>237</v>
      </c>
      <c r="O106" s="569" t="s">
        <v>203</v>
      </c>
      <c r="P106" s="476" t="s">
        <v>238</v>
      </c>
      <c r="Q106" s="569" t="s">
        <v>204</v>
      </c>
      <c r="R106" s="476" t="s">
        <v>239</v>
      </c>
      <c r="S106" s="380" t="s">
        <v>206</v>
      </c>
      <c r="T106" s="474" t="s">
        <v>233</v>
      </c>
    </row>
    <row r="107" spans="1:20" ht="15.75" hidden="1" thickTop="1" x14ac:dyDescent="0.25">
      <c r="A107" s="154" t="s">
        <v>20</v>
      </c>
      <c r="B107" s="405">
        <v>20</v>
      </c>
      <c r="C107" s="179">
        <f>'UBS Vila Ede'!B19</f>
        <v>3</v>
      </c>
      <c r="D107" s="428">
        <f t="shared" ref="D107:D109" si="190">C107*B107</f>
        <v>60</v>
      </c>
      <c r="E107" s="551">
        <f>'UBS Vila Ede'!G19</f>
        <v>3</v>
      </c>
      <c r="F107" s="449">
        <f t="shared" ref="F107:F109" si="191">(E107*$B107)-$D107</f>
        <v>0</v>
      </c>
      <c r="G107" s="551">
        <f>'UBS Vila Ede'!I19</f>
        <v>0</v>
      </c>
      <c r="H107" s="449">
        <f t="shared" ref="H107:H109" si="192">(G107*$B107)-$D107</f>
        <v>-60</v>
      </c>
      <c r="I107" s="551">
        <f>'UBS Vila Ede'!K19</f>
        <v>0</v>
      </c>
      <c r="J107" s="449">
        <f t="shared" ref="J107:J109" si="193">(I107*$B107)-$D107</f>
        <v>-60</v>
      </c>
      <c r="K107" s="382">
        <f t="shared" ref="K107:K109" si="194">SUM(E107,G107,I107)</f>
        <v>3</v>
      </c>
      <c r="L107" s="462">
        <f t="shared" ref="L107:L109" si="195">(K107*$B107)-$D107*3</f>
        <v>-120</v>
      </c>
      <c r="M107" s="551">
        <f>'UBS Vila Ede'!O19</f>
        <v>0</v>
      </c>
      <c r="N107" s="449">
        <f t="shared" ref="N107:N109" si="196">(M107*$B107)-$D107</f>
        <v>-60</v>
      </c>
      <c r="O107" s="551">
        <f>'UBS Vila Ede'!Q19</f>
        <v>0</v>
      </c>
      <c r="P107" s="449">
        <f t="shared" ref="P107:P109" si="197">(O107*$B107)-$D107</f>
        <v>-60</v>
      </c>
      <c r="Q107" s="551">
        <f>'UBS Vila Ede'!S19</f>
        <v>0</v>
      </c>
      <c r="R107" s="449">
        <f t="shared" ref="R107:R109" si="198">(Q107*$B107)-$D107</f>
        <v>-60</v>
      </c>
      <c r="S107" s="382">
        <f t="shared" ref="S107:S109" si="199">SUM(M107,O107,Q107)</f>
        <v>0</v>
      </c>
      <c r="T107" s="462">
        <f t="shared" ref="T107:T109" si="200">(S107*$B107)-$D107*3</f>
        <v>-180</v>
      </c>
    </row>
    <row r="108" spans="1:20" hidden="1" x14ac:dyDescent="0.25">
      <c r="A108" s="154" t="s">
        <v>43</v>
      </c>
      <c r="B108" s="405">
        <v>20</v>
      </c>
      <c r="C108" s="179">
        <f>'UBS Vila Ede'!B20</f>
        <v>2</v>
      </c>
      <c r="D108" s="428">
        <f t="shared" si="190"/>
        <v>40</v>
      </c>
      <c r="E108" s="551">
        <f>'UBS Vila Ede'!G20</f>
        <v>2</v>
      </c>
      <c r="F108" s="449">
        <f t="shared" si="191"/>
        <v>0</v>
      </c>
      <c r="G108" s="551">
        <f>'UBS Vila Ede'!I20</f>
        <v>0</v>
      </c>
      <c r="H108" s="449">
        <f t="shared" si="192"/>
        <v>-40</v>
      </c>
      <c r="I108" s="551">
        <f>'UBS Vila Ede'!K20</f>
        <v>0</v>
      </c>
      <c r="J108" s="449">
        <f t="shared" si="193"/>
        <v>-40</v>
      </c>
      <c r="K108" s="382">
        <f t="shared" si="194"/>
        <v>2</v>
      </c>
      <c r="L108" s="462">
        <f t="shared" si="195"/>
        <v>-80</v>
      </c>
      <c r="M108" s="551">
        <f>'UBS Vila Ede'!O20</f>
        <v>0</v>
      </c>
      <c r="N108" s="449">
        <f t="shared" si="196"/>
        <v>-40</v>
      </c>
      <c r="O108" s="551">
        <f>'UBS Vila Ede'!Q20</f>
        <v>0</v>
      </c>
      <c r="P108" s="449">
        <f t="shared" si="197"/>
        <v>-40</v>
      </c>
      <c r="Q108" s="551">
        <f>'UBS Vila Ede'!S20</f>
        <v>0</v>
      </c>
      <c r="R108" s="449">
        <f t="shared" si="198"/>
        <v>-40</v>
      </c>
      <c r="S108" s="382">
        <f t="shared" si="199"/>
        <v>0</v>
      </c>
      <c r="T108" s="462">
        <f t="shared" si="200"/>
        <v>-120</v>
      </c>
    </row>
    <row r="109" spans="1:20" ht="15.75" hidden="1" thickBot="1" x14ac:dyDescent="0.3">
      <c r="A109" s="154" t="s">
        <v>23</v>
      </c>
      <c r="B109" s="405">
        <v>20</v>
      </c>
      <c r="C109" s="179">
        <f>'UBS Vila Ede'!B21</f>
        <v>2</v>
      </c>
      <c r="D109" s="428">
        <f t="shared" si="190"/>
        <v>40</v>
      </c>
      <c r="E109" s="551">
        <f>'UBS Vila Ede'!G21</f>
        <v>2</v>
      </c>
      <c r="F109" s="449">
        <f t="shared" si="191"/>
        <v>0</v>
      </c>
      <c r="G109" s="551">
        <f>'UBS Vila Ede'!I21</f>
        <v>0</v>
      </c>
      <c r="H109" s="449">
        <f t="shared" si="192"/>
        <v>-40</v>
      </c>
      <c r="I109" s="551">
        <f>'UBS Vila Ede'!K21</f>
        <v>0</v>
      </c>
      <c r="J109" s="449">
        <f t="shared" si="193"/>
        <v>-40</v>
      </c>
      <c r="K109" s="382">
        <f t="shared" si="194"/>
        <v>2</v>
      </c>
      <c r="L109" s="462">
        <f t="shared" si="195"/>
        <v>-80</v>
      </c>
      <c r="M109" s="551">
        <f>'UBS Vila Ede'!O21</f>
        <v>0</v>
      </c>
      <c r="N109" s="449">
        <f t="shared" si="196"/>
        <v>-40</v>
      </c>
      <c r="O109" s="551">
        <f>'UBS Vila Ede'!Q21</f>
        <v>0</v>
      </c>
      <c r="P109" s="449">
        <f t="shared" si="197"/>
        <v>-40</v>
      </c>
      <c r="Q109" s="551">
        <f>'UBS Vila Ede'!S21</f>
        <v>0</v>
      </c>
      <c r="R109" s="449">
        <f t="shared" si="198"/>
        <v>-40</v>
      </c>
      <c r="S109" s="382">
        <f t="shared" si="199"/>
        <v>0</v>
      </c>
      <c r="T109" s="462">
        <f t="shared" si="200"/>
        <v>-120</v>
      </c>
    </row>
    <row r="110" spans="1:20" ht="15.75" hidden="1" thickBot="1" x14ac:dyDescent="0.3">
      <c r="A110" s="502" t="s">
        <v>7</v>
      </c>
      <c r="B110" s="495">
        <f t="shared" ref="B110:T110" si="201">SUM(B107:B109)</f>
        <v>60</v>
      </c>
      <c r="C110" s="496">
        <f t="shared" si="201"/>
        <v>7</v>
      </c>
      <c r="D110" s="497">
        <f t="shared" si="201"/>
        <v>140</v>
      </c>
      <c r="E110" s="559">
        <f t="shared" si="201"/>
        <v>7</v>
      </c>
      <c r="F110" s="499">
        <f t="shared" si="201"/>
        <v>0</v>
      </c>
      <c r="G110" s="559">
        <f t="shared" si="201"/>
        <v>0</v>
      </c>
      <c r="H110" s="499">
        <f t="shared" si="201"/>
        <v>-140</v>
      </c>
      <c r="I110" s="559">
        <f t="shared" si="201"/>
        <v>0</v>
      </c>
      <c r="J110" s="499">
        <f t="shared" si="201"/>
        <v>-140</v>
      </c>
      <c r="K110" s="500">
        <f t="shared" ref="K110:L110" si="202">SUM(K107:K109)</f>
        <v>7</v>
      </c>
      <c r="L110" s="501">
        <f t="shared" si="202"/>
        <v>-280</v>
      </c>
      <c r="M110" s="559">
        <f t="shared" si="201"/>
        <v>0</v>
      </c>
      <c r="N110" s="499">
        <f t="shared" si="201"/>
        <v>-140</v>
      </c>
      <c r="O110" s="559">
        <f t="shared" si="201"/>
        <v>0</v>
      </c>
      <c r="P110" s="499">
        <f t="shared" si="201"/>
        <v>-140</v>
      </c>
      <c r="Q110" s="559">
        <f t="shared" si="201"/>
        <v>0</v>
      </c>
      <c r="R110" s="499">
        <f t="shared" si="201"/>
        <v>-140</v>
      </c>
      <c r="S110" s="500">
        <f t="shared" si="201"/>
        <v>0</v>
      </c>
      <c r="T110" s="501">
        <f t="shared" si="201"/>
        <v>-420</v>
      </c>
    </row>
    <row r="111" spans="1:20" hidden="1" x14ac:dyDescent="0.25"/>
    <row r="112" spans="1:20" ht="15.75" hidden="1" x14ac:dyDescent="0.25">
      <c r="A112" s="1427" t="s">
        <v>251</v>
      </c>
      <c r="B112" s="1428"/>
      <c r="C112" s="1428"/>
      <c r="D112" s="1428"/>
      <c r="E112" s="1428"/>
      <c r="F112" s="1428"/>
      <c r="G112" s="1428"/>
      <c r="H112" s="1428"/>
      <c r="I112" s="1428"/>
      <c r="J112" s="1428"/>
      <c r="K112" s="1428"/>
      <c r="L112" s="1428"/>
      <c r="M112" s="1428"/>
      <c r="N112" s="1428"/>
      <c r="O112" s="1428"/>
      <c r="P112" s="1428"/>
      <c r="Q112" s="1428"/>
      <c r="R112" s="1428"/>
      <c r="S112" s="1428"/>
      <c r="T112" s="1428"/>
    </row>
    <row r="113" spans="1:20" ht="36.75" hidden="1" thickBot="1" x14ac:dyDescent="0.3">
      <c r="A113" s="144" t="s">
        <v>14</v>
      </c>
      <c r="B113" s="403" t="s">
        <v>231</v>
      </c>
      <c r="C113" s="145" t="s">
        <v>173</v>
      </c>
      <c r="D113" s="433" t="s">
        <v>232</v>
      </c>
      <c r="E113" s="550" t="s">
        <v>2</v>
      </c>
      <c r="F113" s="476" t="s">
        <v>234</v>
      </c>
      <c r="G113" s="550" t="s">
        <v>3</v>
      </c>
      <c r="H113" s="476" t="s">
        <v>235</v>
      </c>
      <c r="I113" s="550" t="s">
        <v>4</v>
      </c>
      <c r="J113" s="476" t="s">
        <v>236</v>
      </c>
      <c r="K113" s="380" t="s">
        <v>206</v>
      </c>
      <c r="L113" s="474" t="s">
        <v>233</v>
      </c>
      <c r="M113" s="550" t="s">
        <v>5</v>
      </c>
      <c r="N113" s="476" t="s">
        <v>237</v>
      </c>
      <c r="O113" s="569" t="s">
        <v>203</v>
      </c>
      <c r="P113" s="476" t="s">
        <v>238</v>
      </c>
      <c r="Q113" s="569" t="s">
        <v>204</v>
      </c>
      <c r="R113" s="476" t="s">
        <v>239</v>
      </c>
      <c r="S113" s="380" t="s">
        <v>206</v>
      </c>
      <c r="T113" s="474" t="s">
        <v>233</v>
      </c>
    </row>
    <row r="114" spans="1:20" ht="15.75" hidden="1" thickTop="1" x14ac:dyDescent="0.25">
      <c r="A114" s="154" t="s">
        <v>20</v>
      </c>
      <c r="B114" s="405">
        <v>20</v>
      </c>
      <c r="C114" s="179">
        <f>'UBS Vila Leonor'!B18</f>
        <v>2</v>
      </c>
      <c r="D114" s="428">
        <f t="shared" ref="D114:D116" si="203">C114*B114</f>
        <v>40</v>
      </c>
      <c r="E114" s="551">
        <f>'UBS Vila Leonor'!G18</f>
        <v>2</v>
      </c>
      <c r="F114" s="449">
        <f t="shared" ref="F114:F116" si="204">(E114*$B114)-$D114</f>
        <v>0</v>
      </c>
      <c r="G114" s="551">
        <f>'UBS Vila Leonor'!I18</f>
        <v>0</v>
      </c>
      <c r="H114" s="449">
        <f t="shared" ref="H114:H116" si="205">(G114*$B114)-$D114</f>
        <v>-40</v>
      </c>
      <c r="I114" s="551">
        <f>'UBS Vila Leonor'!K18</f>
        <v>0</v>
      </c>
      <c r="J114" s="449">
        <f t="shared" ref="J114:J116" si="206">(I114*$B114)-$D114</f>
        <v>-40</v>
      </c>
      <c r="K114" s="382">
        <f t="shared" ref="K114:K116" si="207">SUM(E114,G114,I114)</f>
        <v>2</v>
      </c>
      <c r="L114" s="462">
        <f t="shared" ref="L114:L116" si="208">(K114*$B114)-$D114*3</f>
        <v>-80</v>
      </c>
      <c r="M114" s="557">
        <f>'UBS Vila Leonor'!O18</f>
        <v>0</v>
      </c>
      <c r="N114" s="449">
        <f t="shared" ref="N114:N116" si="209">(M114*$B114)-$D114</f>
        <v>-40</v>
      </c>
      <c r="O114" s="551">
        <f>'UBS Vila Leonor'!Q18</f>
        <v>0</v>
      </c>
      <c r="P114" s="449">
        <f t="shared" ref="P114:P116" si="210">(O114*$B114)-$D114</f>
        <v>-40</v>
      </c>
      <c r="Q114" s="551">
        <f>'UBS Vila Leonor'!S18</f>
        <v>0</v>
      </c>
      <c r="R114" s="449">
        <f t="shared" ref="R114:R116" si="211">(Q114*$B114)-$D114</f>
        <v>-40</v>
      </c>
      <c r="S114" s="382">
        <f t="shared" ref="S114:S116" si="212">SUM(M114,O114,Q114)</f>
        <v>0</v>
      </c>
      <c r="T114" s="462">
        <f t="shared" ref="T114:T116" si="213">(S114*$B114)-$D114*3</f>
        <v>-120</v>
      </c>
    </row>
    <row r="115" spans="1:20" hidden="1" x14ac:dyDescent="0.25">
      <c r="A115" s="154" t="s">
        <v>43</v>
      </c>
      <c r="B115" s="405">
        <v>20</v>
      </c>
      <c r="C115" s="179">
        <f>'UBS Vila Leonor'!B19</f>
        <v>2</v>
      </c>
      <c r="D115" s="428">
        <f t="shared" si="203"/>
        <v>40</v>
      </c>
      <c r="E115" s="551">
        <f>'UBS Vila Leonor'!G19</f>
        <v>1.9</v>
      </c>
      <c r="F115" s="449">
        <f t="shared" si="204"/>
        <v>-2</v>
      </c>
      <c r="G115" s="551">
        <f>'UBS Vila Leonor'!I19</f>
        <v>0</v>
      </c>
      <c r="H115" s="449">
        <f t="shared" si="205"/>
        <v>-40</v>
      </c>
      <c r="I115" s="551">
        <f>'UBS Vila Leonor'!K19</f>
        <v>0</v>
      </c>
      <c r="J115" s="449">
        <f t="shared" si="206"/>
        <v>-40</v>
      </c>
      <c r="K115" s="382">
        <f t="shared" si="207"/>
        <v>1.9</v>
      </c>
      <c r="L115" s="462">
        <f t="shared" si="208"/>
        <v>-82</v>
      </c>
      <c r="M115" s="557">
        <f>'UBS Vila Leonor'!O19</f>
        <v>0</v>
      </c>
      <c r="N115" s="449">
        <f t="shared" si="209"/>
        <v>-40</v>
      </c>
      <c r="O115" s="551">
        <f>'UBS Vila Leonor'!Q19</f>
        <v>0</v>
      </c>
      <c r="P115" s="449">
        <f t="shared" si="210"/>
        <v>-40</v>
      </c>
      <c r="Q115" s="551">
        <f>'UBS Vila Leonor'!S19</f>
        <v>0</v>
      </c>
      <c r="R115" s="449">
        <f t="shared" si="211"/>
        <v>-40</v>
      </c>
      <c r="S115" s="382">
        <f t="shared" si="212"/>
        <v>0</v>
      </c>
      <c r="T115" s="462">
        <f t="shared" si="213"/>
        <v>-120</v>
      </c>
    </row>
    <row r="116" spans="1:20" ht="15.75" hidden="1" thickBot="1" x14ac:dyDescent="0.3">
      <c r="A116" s="154" t="s">
        <v>23</v>
      </c>
      <c r="B116" s="405">
        <v>20</v>
      </c>
      <c r="C116" s="179">
        <f>'UBS Vila Leonor'!B20</f>
        <v>2</v>
      </c>
      <c r="D116" s="428">
        <f t="shared" si="203"/>
        <v>40</v>
      </c>
      <c r="E116" s="551">
        <f>'UBS Vila Leonor'!G20</f>
        <v>2</v>
      </c>
      <c r="F116" s="449">
        <f t="shared" si="204"/>
        <v>0</v>
      </c>
      <c r="G116" s="551">
        <f>'UBS Vila Leonor'!I20</f>
        <v>0</v>
      </c>
      <c r="H116" s="449">
        <f t="shared" si="205"/>
        <v>-40</v>
      </c>
      <c r="I116" s="551">
        <f>'UBS Vila Leonor'!K20</f>
        <v>0</v>
      </c>
      <c r="J116" s="449">
        <f t="shared" si="206"/>
        <v>-40</v>
      </c>
      <c r="K116" s="382">
        <f t="shared" si="207"/>
        <v>2</v>
      </c>
      <c r="L116" s="462">
        <f t="shared" si="208"/>
        <v>-80</v>
      </c>
      <c r="M116" s="557">
        <f>'UBS Vila Leonor'!O20</f>
        <v>0</v>
      </c>
      <c r="N116" s="449">
        <f t="shared" si="209"/>
        <v>-40</v>
      </c>
      <c r="O116" s="551">
        <f>'UBS Vila Leonor'!Q20</f>
        <v>0</v>
      </c>
      <c r="P116" s="449">
        <f t="shared" si="210"/>
        <v>-40</v>
      </c>
      <c r="Q116" s="551">
        <f>'UBS Vila Leonor'!S20</f>
        <v>0</v>
      </c>
      <c r="R116" s="449">
        <f t="shared" si="211"/>
        <v>-40</v>
      </c>
      <c r="S116" s="382">
        <f t="shared" si="212"/>
        <v>0</v>
      </c>
      <c r="T116" s="462">
        <f t="shared" si="213"/>
        <v>-120</v>
      </c>
    </row>
    <row r="117" spans="1:20" ht="15.75" hidden="1" thickBot="1" x14ac:dyDescent="0.3">
      <c r="A117" s="502" t="s">
        <v>7</v>
      </c>
      <c r="B117" s="495">
        <f t="shared" ref="B117:T117" si="214">SUM(B114:B116)</f>
        <v>60</v>
      </c>
      <c r="C117" s="496">
        <f t="shared" si="214"/>
        <v>6</v>
      </c>
      <c r="D117" s="497">
        <f t="shared" si="214"/>
        <v>120</v>
      </c>
      <c r="E117" s="559">
        <f t="shared" si="214"/>
        <v>5.9</v>
      </c>
      <c r="F117" s="499">
        <f t="shared" si="214"/>
        <v>-2</v>
      </c>
      <c r="G117" s="559">
        <f t="shared" si="214"/>
        <v>0</v>
      </c>
      <c r="H117" s="499">
        <f t="shared" si="214"/>
        <v>-120</v>
      </c>
      <c r="I117" s="559">
        <f t="shared" si="214"/>
        <v>0</v>
      </c>
      <c r="J117" s="499">
        <f t="shared" si="214"/>
        <v>-120</v>
      </c>
      <c r="K117" s="500">
        <f t="shared" ref="K117:L117" si="215">SUM(K114:K116)</f>
        <v>5.9</v>
      </c>
      <c r="L117" s="501">
        <f t="shared" si="215"/>
        <v>-242</v>
      </c>
      <c r="M117" s="559">
        <f t="shared" si="214"/>
        <v>0</v>
      </c>
      <c r="N117" s="499">
        <f t="shared" si="214"/>
        <v>-120</v>
      </c>
      <c r="O117" s="559">
        <f t="shared" si="214"/>
        <v>0</v>
      </c>
      <c r="P117" s="499">
        <f t="shared" si="214"/>
        <v>-120</v>
      </c>
      <c r="Q117" s="559">
        <f t="shared" si="214"/>
        <v>0</v>
      </c>
      <c r="R117" s="499">
        <f t="shared" si="214"/>
        <v>-120</v>
      </c>
      <c r="S117" s="500">
        <f t="shared" si="214"/>
        <v>0</v>
      </c>
      <c r="T117" s="501">
        <f t="shared" si="214"/>
        <v>-360</v>
      </c>
    </row>
    <row r="118" spans="1:20" hidden="1" x14ac:dyDescent="0.25"/>
    <row r="119" spans="1:20" ht="15.75" hidden="1" x14ac:dyDescent="0.25">
      <c r="A119" s="1427" t="s">
        <v>252</v>
      </c>
      <c r="B119" s="1428"/>
      <c r="C119" s="1428"/>
      <c r="D119" s="1428"/>
      <c r="E119" s="1428"/>
      <c r="F119" s="1428"/>
      <c r="G119" s="1428"/>
      <c r="H119" s="1428"/>
      <c r="I119" s="1428"/>
      <c r="J119" s="1428"/>
      <c r="K119" s="1428"/>
      <c r="L119" s="1428"/>
      <c r="M119" s="1428"/>
      <c r="N119" s="1428"/>
      <c r="O119" s="1428"/>
      <c r="P119" s="1428"/>
      <c r="Q119" s="1428"/>
      <c r="R119" s="1428"/>
      <c r="S119" s="1428"/>
      <c r="T119" s="1428"/>
    </row>
    <row r="120" spans="1:20" ht="36.75" hidden="1" thickBot="1" x14ac:dyDescent="0.3">
      <c r="A120" s="144" t="s">
        <v>14</v>
      </c>
      <c r="B120" s="403" t="s">
        <v>231</v>
      </c>
      <c r="C120" s="145" t="s">
        <v>173</v>
      </c>
      <c r="D120" s="433" t="s">
        <v>232</v>
      </c>
      <c r="E120" s="550" t="s">
        <v>2</v>
      </c>
      <c r="F120" s="476" t="s">
        <v>234</v>
      </c>
      <c r="G120" s="550" t="s">
        <v>3</v>
      </c>
      <c r="H120" s="476" t="s">
        <v>235</v>
      </c>
      <c r="I120" s="550" t="s">
        <v>4</v>
      </c>
      <c r="J120" s="476" t="s">
        <v>236</v>
      </c>
      <c r="K120" s="380" t="s">
        <v>206</v>
      </c>
      <c r="L120" s="474" t="s">
        <v>233</v>
      </c>
      <c r="M120" s="550" t="s">
        <v>5</v>
      </c>
      <c r="N120" s="476" t="s">
        <v>237</v>
      </c>
      <c r="O120" s="569" t="s">
        <v>203</v>
      </c>
      <c r="P120" s="476" t="s">
        <v>238</v>
      </c>
      <c r="Q120" s="569" t="s">
        <v>204</v>
      </c>
      <c r="R120" s="476" t="s">
        <v>239</v>
      </c>
      <c r="S120" s="380" t="s">
        <v>206</v>
      </c>
      <c r="T120" s="474" t="s">
        <v>233</v>
      </c>
    </row>
    <row r="121" spans="1:20" ht="15.75" hidden="1" thickTop="1" x14ac:dyDescent="0.25">
      <c r="A121" s="154" t="s">
        <v>20</v>
      </c>
      <c r="B121" s="405">
        <v>20</v>
      </c>
      <c r="C121" s="179">
        <f>'UBS Vila Sabrina'!B18</f>
        <v>3</v>
      </c>
      <c r="D121" s="428">
        <f t="shared" ref="D121:D123" si="216">C121*B121</f>
        <v>60</v>
      </c>
      <c r="E121" s="551">
        <f>'UBS Vila Sabrina'!G18</f>
        <v>2</v>
      </c>
      <c r="F121" s="449">
        <f t="shared" ref="F121:F123" si="217">(E121*$B121)-$D121</f>
        <v>-20</v>
      </c>
      <c r="G121" s="551">
        <f>'UBS Vila Sabrina'!I18</f>
        <v>0</v>
      </c>
      <c r="H121" s="449">
        <f t="shared" ref="H121:H123" si="218">(G121*$B121)-$D121</f>
        <v>-60</v>
      </c>
      <c r="I121" s="551">
        <f>'UBS Vila Sabrina'!K18</f>
        <v>0</v>
      </c>
      <c r="J121" s="449">
        <f t="shared" ref="J121:J123" si="219">(I121*$B121)-$D121</f>
        <v>-60</v>
      </c>
      <c r="K121" s="382">
        <f t="shared" ref="K121:K123" si="220">SUM(E121,G121,I121)</f>
        <v>2</v>
      </c>
      <c r="L121" s="462">
        <f t="shared" ref="L121:L123" si="221">(K121*$B121)-$D121*3</f>
        <v>-140</v>
      </c>
      <c r="M121" s="551">
        <f>'UBS Vila Sabrina'!O18</f>
        <v>0</v>
      </c>
      <c r="N121" s="449">
        <f t="shared" ref="N121:N123" si="222">(M121*$B121)-$D121</f>
        <v>-60</v>
      </c>
      <c r="O121" s="551">
        <f>'UBS Vila Sabrina'!Q18</f>
        <v>0</v>
      </c>
      <c r="P121" s="449">
        <f t="shared" ref="P121:P123" si="223">(O121*$B121)-$D121</f>
        <v>-60</v>
      </c>
      <c r="Q121" s="551">
        <f>'UBS Vila Sabrina'!S18</f>
        <v>0</v>
      </c>
      <c r="R121" s="449">
        <f t="shared" ref="R121:R123" si="224">(Q121*$B121)-$D121</f>
        <v>-60</v>
      </c>
      <c r="S121" s="382">
        <f t="shared" ref="S121:S123" si="225">SUM(M121,O121,Q121)</f>
        <v>0</v>
      </c>
      <c r="T121" s="462">
        <f t="shared" ref="T121:T123" si="226">(S121*$B121)-$D121*3</f>
        <v>-180</v>
      </c>
    </row>
    <row r="122" spans="1:20" hidden="1" x14ac:dyDescent="0.25">
      <c r="A122" s="154" t="s">
        <v>43</v>
      </c>
      <c r="B122" s="405">
        <v>20</v>
      </c>
      <c r="C122" s="179">
        <f>'UBS Vila Sabrina'!B19</f>
        <v>2</v>
      </c>
      <c r="D122" s="428">
        <f t="shared" si="216"/>
        <v>40</v>
      </c>
      <c r="E122" s="551">
        <f>'UBS Vila Sabrina'!G19</f>
        <v>2</v>
      </c>
      <c r="F122" s="449">
        <f t="shared" si="217"/>
        <v>0</v>
      </c>
      <c r="G122" s="551">
        <f>'UBS Vila Sabrina'!I19</f>
        <v>0</v>
      </c>
      <c r="H122" s="449">
        <f t="shared" si="218"/>
        <v>-40</v>
      </c>
      <c r="I122" s="551">
        <f>'UBS Vila Sabrina'!K19</f>
        <v>0</v>
      </c>
      <c r="J122" s="449">
        <f t="shared" si="219"/>
        <v>-40</v>
      </c>
      <c r="K122" s="382">
        <f t="shared" si="220"/>
        <v>2</v>
      </c>
      <c r="L122" s="462">
        <f t="shared" si="221"/>
        <v>-80</v>
      </c>
      <c r="M122" s="551">
        <f>'UBS Vila Sabrina'!O19</f>
        <v>0</v>
      </c>
      <c r="N122" s="449">
        <f t="shared" si="222"/>
        <v>-40</v>
      </c>
      <c r="O122" s="551">
        <f>'UBS Vila Sabrina'!Q19</f>
        <v>0</v>
      </c>
      <c r="P122" s="449">
        <f t="shared" si="223"/>
        <v>-40</v>
      </c>
      <c r="Q122" s="551">
        <f>'UBS Vila Sabrina'!S19</f>
        <v>0</v>
      </c>
      <c r="R122" s="449">
        <f t="shared" si="224"/>
        <v>-40</v>
      </c>
      <c r="S122" s="382">
        <f t="shared" si="225"/>
        <v>0</v>
      </c>
      <c r="T122" s="462">
        <f t="shared" si="226"/>
        <v>-120</v>
      </c>
    </row>
    <row r="123" spans="1:20" ht="15.75" hidden="1" thickBot="1" x14ac:dyDescent="0.3">
      <c r="A123" s="154" t="s">
        <v>23</v>
      </c>
      <c r="B123" s="405">
        <v>20</v>
      </c>
      <c r="C123" s="179">
        <f>'UBS Vila Sabrina'!B20</f>
        <v>2</v>
      </c>
      <c r="D123" s="428">
        <f t="shared" si="216"/>
        <v>40</v>
      </c>
      <c r="E123" s="551">
        <f>'UBS Vila Sabrina'!G20</f>
        <v>2</v>
      </c>
      <c r="F123" s="449">
        <f t="shared" si="217"/>
        <v>0</v>
      </c>
      <c r="G123" s="551">
        <f>'UBS Vila Sabrina'!I20</f>
        <v>0</v>
      </c>
      <c r="H123" s="449">
        <f t="shared" si="218"/>
        <v>-40</v>
      </c>
      <c r="I123" s="551">
        <f>'UBS Vila Sabrina'!K20</f>
        <v>0</v>
      </c>
      <c r="J123" s="449">
        <f t="shared" si="219"/>
        <v>-40</v>
      </c>
      <c r="K123" s="382">
        <f t="shared" si="220"/>
        <v>2</v>
      </c>
      <c r="L123" s="462">
        <f t="shared" si="221"/>
        <v>-80</v>
      </c>
      <c r="M123" s="551">
        <f>'UBS Vila Sabrina'!O20</f>
        <v>0</v>
      </c>
      <c r="N123" s="449">
        <f t="shared" si="222"/>
        <v>-40</v>
      </c>
      <c r="O123" s="551">
        <f>'UBS Vila Sabrina'!Q20</f>
        <v>0</v>
      </c>
      <c r="P123" s="449">
        <f t="shared" si="223"/>
        <v>-40</v>
      </c>
      <c r="Q123" s="551">
        <f>'UBS Vila Sabrina'!S20</f>
        <v>0</v>
      </c>
      <c r="R123" s="449">
        <f t="shared" si="224"/>
        <v>-40</v>
      </c>
      <c r="S123" s="382">
        <f t="shared" si="225"/>
        <v>0</v>
      </c>
      <c r="T123" s="462">
        <f t="shared" si="226"/>
        <v>-120</v>
      </c>
    </row>
    <row r="124" spans="1:20" ht="15.75" hidden="1" thickBot="1" x14ac:dyDescent="0.3">
      <c r="A124" s="487" t="s">
        <v>7</v>
      </c>
      <c r="B124" s="488">
        <f t="shared" ref="B124:T124" si="227">SUM(B121:B123)</f>
        <v>60</v>
      </c>
      <c r="C124" s="531">
        <f t="shared" si="227"/>
        <v>7</v>
      </c>
      <c r="D124" s="532">
        <f t="shared" si="227"/>
        <v>140</v>
      </c>
      <c r="E124" s="555">
        <f t="shared" si="227"/>
        <v>6</v>
      </c>
      <c r="F124" s="490">
        <f t="shared" si="227"/>
        <v>-20</v>
      </c>
      <c r="G124" s="555">
        <f t="shared" si="227"/>
        <v>0</v>
      </c>
      <c r="H124" s="490">
        <f t="shared" si="227"/>
        <v>-140</v>
      </c>
      <c r="I124" s="555">
        <f t="shared" si="227"/>
        <v>0</v>
      </c>
      <c r="J124" s="490">
        <f t="shared" si="227"/>
        <v>-140</v>
      </c>
      <c r="K124" s="491">
        <f t="shared" ref="K124:L124" si="228">SUM(K121:K123)</f>
        <v>6</v>
      </c>
      <c r="L124" s="492">
        <f t="shared" si="228"/>
        <v>-300</v>
      </c>
      <c r="M124" s="555">
        <f t="shared" si="227"/>
        <v>0</v>
      </c>
      <c r="N124" s="490">
        <f t="shared" si="227"/>
        <v>-140</v>
      </c>
      <c r="O124" s="555">
        <f t="shared" si="227"/>
        <v>0</v>
      </c>
      <c r="P124" s="490">
        <f t="shared" si="227"/>
        <v>-140</v>
      </c>
      <c r="Q124" s="555">
        <f t="shared" si="227"/>
        <v>0</v>
      </c>
      <c r="R124" s="490">
        <f t="shared" si="227"/>
        <v>-140</v>
      </c>
      <c r="S124" s="491">
        <f t="shared" si="227"/>
        <v>0</v>
      </c>
      <c r="T124" s="492">
        <f t="shared" si="227"/>
        <v>-420</v>
      </c>
    </row>
    <row r="125" spans="1:20" hidden="1" x14ac:dyDescent="0.25"/>
    <row r="126" spans="1:20" ht="15.75" hidden="1" x14ac:dyDescent="0.25">
      <c r="A126" s="1427" t="s">
        <v>253</v>
      </c>
      <c r="B126" s="1428"/>
      <c r="C126" s="1428"/>
      <c r="D126" s="1428"/>
      <c r="E126" s="1428"/>
      <c r="F126" s="1428"/>
      <c r="G126" s="1428"/>
      <c r="H126" s="1428"/>
      <c r="I126" s="1428"/>
      <c r="J126" s="1428"/>
      <c r="K126" s="1428"/>
      <c r="L126" s="1428"/>
      <c r="M126" s="1428"/>
      <c r="N126" s="1428"/>
      <c r="O126" s="1428"/>
      <c r="P126" s="1428"/>
      <c r="Q126" s="1428"/>
      <c r="R126" s="1428"/>
      <c r="S126" s="1428"/>
      <c r="T126" s="1428"/>
    </row>
    <row r="127" spans="1:20" ht="36.75" hidden="1" thickBot="1" x14ac:dyDescent="0.3">
      <c r="A127" s="144" t="s">
        <v>14</v>
      </c>
      <c r="B127" s="403" t="s">
        <v>231</v>
      </c>
      <c r="C127" s="145" t="s">
        <v>173</v>
      </c>
      <c r="D127" s="433" t="s">
        <v>232</v>
      </c>
      <c r="E127" s="550" t="s">
        <v>2</v>
      </c>
      <c r="F127" s="476" t="s">
        <v>234</v>
      </c>
      <c r="G127" s="550" t="s">
        <v>3</v>
      </c>
      <c r="H127" s="476" t="s">
        <v>235</v>
      </c>
      <c r="I127" s="550" t="s">
        <v>4</v>
      </c>
      <c r="J127" s="476" t="s">
        <v>236</v>
      </c>
      <c r="K127" s="380" t="s">
        <v>206</v>
      </c>
      <c r="L127" s="474" t="s">
        <v>233</v>
      </c>
      <c r="M127" s="550" t="s">
        <v>5</v>
      </c>
      <c r="N127" s="476" t="s">
        <v>237</v>
      </c>
      <c r="O127" s="569" t="s">
        <v>203</v>
      </c>
      <c r="P127" s="476" t="s">
        <v>238</v>
      </c>
      <c r="Q127" s="569" t="s">
        <v>204</v>
      </c>
      <c r="R127" s="476" t="s">
        <v>239</v>
      </c>
      <c r="S127" s="380" t="s">
        <v>206</v>
      </c>
      <c r="T127" s="474" t="s">
        <v>233</v>
      </c>
    </row>
    <row r="128" spans="1:20" ht="15.75" hidden="1" thickTop="1" x14ac:dyDescent="0.25">
      <c r="A128" s="154" t="s">
        <v>20</v>
      </c>
      <c r="B128" s="405">
        <v>20</v>
      </c>
      <c r="C128" s="179">
        <f>'UBS Carandiru'!B21</f>
        <v>4</v>
      </c>
      <c r="D128" s="428">
        <f t="shared" ref="D128:D133" si="229">C128*B128</f>
        <v>80</v>
      </c>
      <c r="E128" s="551">
        <f>'UBS Carandiru'!G21</f>
        <v>3</v>
      </c>
      <c r="F128" s="449">
        <f t="shared" ref="F128:F133" si="230">(E128*$B128)-$D128</f>
        <v>-20</v>
      </c>
      <c r="G128" s="551">
        <f>'UBS Carandiru'!I21</f>
        <v>0</v>
      </c>
      <c r="H128" s="449">
        <f t="shared" ref="H128:H133" si="231">(G128*$B128)-$D128</f>
        <v>-80</v>
      </c>
      <c r="I128" s="551">
        <f>'UBS Carandiru'!K21</f>
        <v>0</v>
      </c>
      <c r="J128" s="449">
        <f t="shared" ref="J128:J133" si="232">(I128*$B128)-$D128</f>
        <v>-80</v>
      </c>
      <c r="K128" s="382">
        <f t="shared" ref="K128:K133" si="233">SUM(E128,G128,I128)</f>
        <v>3</v>
      </c>
      <c r="L128" s="462">
        <f t="shared" ref="L128:L133" si="234">(K128*$B128)-$D128*3</f>
        <v>-180</v>
      </c>
      <c r="M128" s="551">
        <f>'UBS Carandiru'!O21</f>
        <v>0</v>
      </c>
      <c r="N128" s="449">
        <f t="shared" ref="N128:N133" si="235">(M128*$B128)-$D128</f>
        <v>-80</v>
      </c>
      <c r="O128" s="551">
        <f>'UBS Carandiru'!Q21</f>
        <v>0</v>
      </c>
      <c r="P128" s="449">
        <f t="shared" ref="P128:P133" si="236">(O128*$B128)-$D128</f>
        <v>-80</v>
      </c>
      <c r="Q128" s="551">
        <f>'UBS Carandiru'!S21</f>
        <v>0</v>
      </c>
      <c r="R128" s="449">
        <f t="shared" ref="R128:R133" si="237">(Q128*$B128)-$D128</f>
        <v>-80</v>
      </c>
      <c r="S128" s="382">
        <f t="shared" ref="S128:S133" si="238">SUM(M128,O128,Q128)</f>
        <v>0</v>
      </c>
      <c r="T128" s="462">
        <f t="shared" ref="T128:T133" si="239">(S128*$B128)-$D128*3</f>
        <v>-240</v>
      </c>
    </row>
    <row r="129" spans="1:20" hidden="1" x14ac:dyDescent="0.25">
      <c r="A129" s="154" t="s">
        <v>43</v>
      </c>
      <c r="B129" s="405">
        <v>20</v>
      </c>
      <c r="C129" s="179">
        <f>'UBS Carandiru'!B22</f>
        <v>3</v>
      </c>
      <c r="D129" s="428">
        <f t="shared" si="229"/>
        <v>60</v>
      </c>
      <c r="E129" s="551">
        <f>'UBS Carandiru'!G22</f>
        <v>2.5</v>
      </c>
      <c r="F129" s="449">
        <f t="shared" si="230"/>
        <v>-10</v>
      </c>
      <c r="G129" s="551">
        <f>'UBS Carandiru'!I22</f>
        <v>0</v>
      </c>
      <c r="H129" s="449">
        <f t="shared" si="231"/>
        <v>-60</v>
      </c>
      <c r="I129" s="551">
        <f>'UBS Carandiru'!K22</f>
        <v>0</v>
      </c>
      <c r="J129" s="449">
        <f t="shared" si="232"/>
        <v>-60</v>
      </c>
      <c r="K129" s="382">
        <f t="shared" si="233"/>
        <v>2.5</v>
      </c>
      <c r="L129" s="462">
        <f t="shared" si="234"/>
        <v>-130</v>
      </c>
      <c r="M129" s="551">
        <f>'UBS Carandiru'!O22</f>
        <v>0</v>
      </c>
      <c r="N129" s="449">
        <f t="shared" si="235"/>
        <v>-60</v>
      </c>
      <c r="O129" s="551">
        <f>'UBS Carandiru'!Q22</f>
        <v>0</v>
      </c>
      <c r="P129" s="449">
        <f t="shared" si="236"/>
        <v>-60</v>
      </c>
      <c r="Q129" s="551">
        <f>'UBS Carandiru'!S22</f>
        <v>0</v>
      </c>
      <c r="R129" s="449">
        <f t="shared" si="237"/>
        <v>-60</v>
      </c>
      <c r="S129" s="382">
        <f t="shared" si="238"/>
        <v>0</v>
      </c>
      <c r="T129" s="462">
        <f t="shared" si="239"/>
        <v>-180</v>
      </c>
    </row>
    <row r="130" spans="1:20" hidden="1" x14ac:dyDescent="0.25">
      <c r="A130" s="154" t="s">
        <v>22</v>
      </c>
      <c r="B130" s="405">
        <v>20</v>
      </c>
      <c r="C130" s="179">
        <f>'UBS Carandiru'!B23</f>
        <v>1</v>
      </c>
      <c r="D130" s="428">
        <f t="shared" si="229"/>
        <v>20</v>
      </c>
      <c r="E130" s="551">
        <f>'UBS Carandiru'!G23</f>
        <v>0.5</v>
      </c>
      <c r="F130" s="449">
        <f t="shared" si="230"/>
        <v>-10</v>
      </c>
      <c r="G130" s="551">
        <f>'UBS Carandiru'!I23</f>
        <v>0</v>
      </c>
      <c r="H130" s="449">
        <f t="shared" si="231"/>
        <v>-20</v>
      </c>
      <c r="I130" s="551">
        <f>'UBS Carandiru'!K23</f>
        <v>0</v>
      </c>
      <c r="J130" s="449">
        <f t="shared" si="232"/>
        <v>-20</v>
      </c>
      <c r="K130" s="382">
        <f t="shared" si="233"/>
        <v>0.5</v>
      </c>
      <c r="L130" s="462">
        <f t="shared" si="234"/>
        <v>-50</v>
      </c>
      <c r="M130" s="551">
        <f>'UBS Carandiru'!O23</f>
        <v>0</v>
      </c>
      <c r="N130" s="449">
        <f t="shared" si="235"/>
        <v>-20</v>
      </c>
      <c r="O130" s="551">
        <f>'UBS Carandiru'!Q23</f>
        <v>0</v>
      </c>
      <c r="P130" s="449">
        <f t="shared" si="236"/>
        <v>-20</v>
      </c>
      <c r="Q130" s="551">
        <f>'UBS Carandiru'!S23</f>
        <v>0</v>
      </c>
      <c r="R130" s="449">
        <f t="shared" si="237"/>
        <v>-20</v>
      </c>
      <c r="S130" s="382">
        <f t="shared" si="238"/>
        <v>0</v>
      </c>
      <c r="T130" s="462">
        <f t="shared" si="239"/>
        <v>-60</v>
      </c>
    </row>
    <row r="131" spans="1:20" hidden="1" x14ac:dyDescent="0.25">
      <c r="A131" s="154" t="s">
        <v>50</v>
      </c>
      <c r="B131" s="405">
        <v>20</v>
      </c>
      <c r="C131" s="179">
        <f>'UBS Carandiru'!B24</f>
        <v>1</v>
      </c>
      <c r="D131" s="428">
        <f t="shared" si="229"/>
        <v>20</v>
      </c>
      <c r="E131" s="551">
        <f>'UBS Carandiru'!G24</f>
        <v>0</v>
      </c>
      <c r="F131" s="449">
        <f t="shared" si="230"/>
        <v>-20</v>
      </c>
      <c r="G131" s="551">
        <f>'UBS Carandiru'!I24</f>
        <v>0</v>
      </c>
      <c r="H131" s="449">
        <f t="shared" si="231"/>
        <v>-20</v>
      </c>
      <c r="I131" s="551">
        <f>'UBS Carandiru'!K24</f>
        <v>0</v>
      </c>
      <c r="J131" s="449">
        <f t="shared" si="232"/>
        <v>-20</v>
      </c>
      <c r="K131" s="382">
        <f t="shared" si="233"/>
        <v>0</v>
      </c>
      <c r="L131" s="462">
        <f t="shared" si="234"/>
        <v>-60</v>
      </c>
      <c r="M131" s="551">
        <f>'UBS Carandiru'!O24</f>
        <v>0</v>
      </c>
      <c r="N131" s="449">
        <f t="shared" si="235"/>
        <v>-20</v>
      </c>
      <c r="O131" s="551">
        <f>'UBS Carandiru'!Q24</f>
        <v>0</v>
      </c>
      <c r="P131" s="449">
        <f t="shared" si="236"/>
        <v>-20</v>
      </c>
      <c r="Q131" s="551">
        <f>'UBS Carandiru'!S24</f>
        <v>0</v>
      </c>
      <c r="R131" s="449">
        <f t="shared" si="237"/>
        <v>-20</v>
      </c>
      <c r="S131" s="382">
        <f t="shared" si="238"/>
        <v>0</v>
      </c>
      <c r="T131" s="462">
        <f t="shared" si="239"/>
        <v>-60</v>
      </c>
    </row>
    <row r="132" spans="1:20" hidden="1" x14ac:dyDescent="0.25">
      <c r="A132" s="154" t="s">
        <v>23</v>
      </c>
      <c r="B132" s="405">
        <v>20</v>
      </c>
      <c r="C132" s="179">
        <f>'UBS Carandiru'!B25</f>
        <v>2</v>
      </c>
      <c r="D132" s="428">
        <f t="shared" si="229"/>
        <v>40</v>
      </c>
      <c r="E132" s="551">
        <f>'UBS Carandiru'!G25</f>
        <v>1</v>
      </c>
      <c r="F132" s="449">
        <f t="shared" si="230"/>
        <v>-20</v>
      </c>
      <c r="G132" s="551">
        <f>'UBS Carandiru'!I25</f>
        <v>0</v>
      </c>
      <c r="H132" s="449">
        <f t="shared" si="231"/>
        <v>-40</v>
      </c>
      <c r="I132" s="551">
        <f>'UBS Carandiru'!K25</f>
        <v>0</v>
      </c>
      <c r="J132" s="449">
        <f t="shared" si="232"/>
        <v>-40</v>
      </c>
      <c r="K132" s="382">
        <f t="shared" si="233"/>
        <v>1</v>
      </c>
      <c r="L132" s="462">
        <f t="shared" si="234"/>
        <v>-100</v>
      </c>
      <c r="M132" s="551">
        <f>'UBS Carandiru'!O25</f>
        <v>0</v>
      </c>
      <c r="N132" s="449">
        <f t="shared" si="235"/>
        <v>-40</v>
      </c>
      <c r="O132" s="551">
        <f>'UBS Carandiru'!Q25</f>
        <v>0</v>
      </c>
      <c r="P132" s="449">
        <f t="shared" si="236"/>
        <v>-40</v>
      </c>
      <c r="Q132" s="551">
        <f>'UBS Carandiru'!S25</f>
        <v>0</v>
      </c>
      <c r="R132" s="449">
        <f t="shared" si="237"/>
        <v>-40</v>
      </c>
      <c r="S132" s="382">
        <f t="shared" si="238"/>
        <v>0</v>
      </c>
      <c r="T132" s="462">
        <f t="shared" si="239"/>
        <v>-120</v>
      </c>
    </row>
    <row r="133" spans="1:20" ht="15.75" hidden="1" thickBot="1" x14ac:dyDescent="0.3">
      <c r="A133" s="154" t="s">
        <v>210</v>
      </c>
      <c r="B133" s="405">
        <v>10</v>
      </c>
      <c r="C133" s="179">
        <f>'UBS Carandiru'!B26</f>
        <v>1</v>
      </c>
      <c r="D133" s="428">
        <f t="shared" si="229"/>
        <v>10</v>
      </c>
      <c r="E133" s="551">
        <f>'UBS Carandiru'!G26</f>
        <v>1</v>
      </c>
      <c r="F133" s="449">
        <f t="shared" si="230"/>
        <v>0</v>
      </c>
      <c r="G133" s="551">
        <f>'UBS Carandiru'!I26</f>
        <v>0</v>
      </c>
      <c r="H133" s="449">
        <f t="shared" si="231"/>
        <v>-10</v>
      </c>
      <c r="I133" s="551">
        <f>'UBS Carandiru'!K26</f>
        <v>0</v>
      </c>
      <c r="J133" s="449">
        <f t="shared" si="232"/>
        <v>-10</v>
      </c>
      <c r="K133" s="382">
        <f t="shared" si="233"/>
        <v>1</v>
      </c>
      <c r="L133" s="462">
        <f t="shared" si="234"/>
        <v>-20</v>
      </c>
      <c r="M133" s="551">
        <f>'UBS Carandiru'!O26</f>
        <v>0</v>
      </c>
      <c r="N133" s="449">
        <f t="shared" si="235"/>
        <v>-10</v>
      </c>
      <c r="O133" s="551">
        <f>'UBS Carandiru'!Q26</f>
        <v>0</v>
      </c>
      <c r="P133" s="449">
        <f t="shared" si="236"/>
        <v>-10</v>
      </c>
      <c r="Q133" s="551">
        <f>'UBS Carandiru'!S26</f>
        <v>0</v>
      </c>
      <c r="R133" s="449">
        <f t="shared" si="237"/>
        <v>-10</v>
      </c>
      <c r="S133" s="382">
        <f t="shared" si="238"/>
        <v>0</v>
      </c>
      <c r="T133" s="462">
        <f t="shared" si="239"/>
        <v>-30</v>
      </c>
    </row>
    <row r="134" spans="1:20" ht="15.75" hidden="1" thickBot="1" x14ac:dyDescent="0.3">
      <c r="A134" s="487" t="s">
        <v>7</v>
      </c>
      <c r="B134" s="488">
        <f t="shared" ref="B134:T134" si="240">SUM(B128:B133)</f>
        <v>110</v>
      </c>
      <c r="C134" s="531">
        <f t="shared" si="240"/>
        <v>12</v>
      </c>
      <c r="D134" s="532">
        <f t="shared" si="240"/>
        <v>230</v>
      </c>
      <c r="E134" s="555">
        <f t="shared" si="240"/>
        <v>8</v>
      </c>
      <c r="F134" s="490">
        <f t="shared" si="240"/>
        <v>-80</v>
      </c>
      <c r="G134" s="555">
        <f t="shared" si="240"/>
        <v>0</v>
      </c>
      <c r="H134" s="490">
        <f t="shared" si="240"/>
        <v>-230</v>
      </c>
      <c r="I134" s="555">
        <f t="shared" si="240"/>
        <v>0</v>
      </c>
      <c r="J134" s="490">
        <f t="shared" si="240"/>
        <v>-230</v>
      </c>
      <c r="K134" s="491">
        <f t="shared" ref="K134:L134" si="241">SUM(K128:K133)</f>
        <v>8</v>
      </c>
      <c r="L134" s="492">
        <f t="shared" si="241"/>
        <v>-540</v>
      </c>
      <c r="M134" s="555">
        <f t="shared" si="240"/>
        <v>0</v>
      </c>
      <c r="N134" s="490">
        <f t="shared" si="240"/>
        <v>-230</v>
      </c>
      <c r="O134" s="555">
        <f t="shared" si="240"/>
        <v>0</v>
      </c>
      <c r="P134" s="490">
        <f t="shared" si="240"/>
        <v>-230</v>
      </c>
      <c r="Q134" s="555">
        <f t="shared" si="240"/>
        <v>0</v>
      </c>
      <c r="R134" s="490">
        <f t="shared" si="240"/>
        <v>-230</v>
      </c>
      <c r="S134" s="491">
        <f t="shared" si="240"/>
        <v>0</v>
      </c>
      <c r="T134" s="492">
        <f t="shared" si="240"/>
        <v>-690</v>
      </c>
    </row>
    <row r="135" spans="1:20" hidden="1" x14ac:dyDescent="0.25"/>
    <row r="136" spans="1:20" ht="15.75" hidden="1" x14ac:dyDescent="0.25">
      <c r="A136" s="1427" t="s">
        <v>254</v>
      </c>
      <c r="B136" s="1428"/>
      <c r="C136" s="1428"/>
      <c r="D136" s="1428"/>
      <c r="E136" s="1428"/>
      <c r="F136" s="1428"/>
      <c r="G136" s="1428"/>
      <c r="H136" s="1428"/>
      <c r="I136" s="1428"/>
      <c r="J136" s="1428"/>
      <c r="K136" s="1428"/>
      <c r="L136" s="1428"/>
      <c r="M136" s="1428"/>
      <c r="N136" s="1428"/>
      <c r="O136" s="1428"/>
      <c r="P136" s="1428"/>
      <c r="Q136" s="1428"/>
      <c r="R136" s="1428"/>
      <c r="S136" s="1428"/>
      <c r="T136" s="1428"/>
    </row>
    <row r="137" spans="1:20" ht="36.75" hidden="1" thickBot="1" x14ac:dyDescent="0.3">
      <c r="A137" s="144" t="s">
        <v>14</v>
      </c>
      <c r="B137" s="403" t="s">
        <v>231</v>
      </c>
      <c r="C137" s="145" t="s">
        <v>173</v>
      </c>
      <c r="D137" s="433" t="s">
        <v>232</v>
      </c>
      <c r="E137" s="550" t="s">
        <v>2</v>
      </c>
      <c r="F137" s="476" t="s">
        <v>234</v>
      </c>
      <c r="G137" s="550" t="s">
        <v>3</v>
      </c>
      <c r="H137" s="476" t="s">
        <v>235</v>
      </c>
      <c r="I137" s="550" t="s">
        <v>4</v>
      </c>
      <c r="J137" s="476" t="s">
        <v>236</v>
      </c>
      <c r="K137" s="380" t="s">
        <v>206</v>
      </c>
      <c r="L137" s="474" t="s">
        <v>233</v>
      </c>
      <c r="M137" s="550" t="s">
        <v>5</v>
      </c>
      <c r="N137" s="476" t="s">
        <v>237</v>
      </c>
      <c r="O137" s="569" t="s">
        <v>203</v>
      </c>
      <c r="P137" s="476" t="s">
        <v>238</v>
      </c>
      <c r="Q137" s="569" t="s">
        <v>204</v>
      </c>
      <c r="R137" s="476" t="s">
        <v>239</v>
      </c>
      <c r="S137" s="380" t="s">
        <v>206</v>
      </c>
      <c r="T137" s="474" t="s">
        <v>233</v>
      </c>
    </row>
    <row r="138" spans="1:20" ht="15.75" hidden="1" thickTop="1" x14ac:dyDescent="0.25">
      <c r="A138" s="190" t="s">
        <v>146</v>
      </c>
      <c r="B138" s="191">
        <v>20</v>
      </c>
      <c r="C138" s="376">
        <f>'CER Carandiru'!B15</f>
        <v>1</v>
      </c>
      <c r="D138" s="438">
        <f t="shared" ref="D138:D140" si="242">C138*B138</f>
        <v>20</v>
      </c>
      <c r="E138" s="560">
        <f>'CER Carandiru'!G15</f>
        <v>0</v>
      </c>
      <c r="F138" s="455">
        <f t="shared" ref="F138:F140" si="243">(E138*$B138)-$D138</f>
        <v>-20</v>
      </c>
      <c r="G138" s="560">
        <f>'CER Carandiru'!I15</f>
        <v>0</v>
      </c>
      <c r="H138" s="455">
        <f t="shared" ref="H138:H140" si="244">(G138*$B138)-$D138</f>
        <v>-20</v>
      </c>
      <c r="I138" s="560">
        <f>'CER Carandiru'!K15</f>
        <v>0</v>
      </c>
      <c r="J138" s="455">
        <f t="shared" ref="J138:J140" si="245">(I138*$B138)-$D138</f>
        <v>-20</v>
      </c>
      <c r="K138" s="387">
        <f t="shared" ref="K138:K140" si="246">SUM(E138,G138,I138)</f>
        <v>0</v>
      </c>
      <c r="L138" s="468">
        <f t="shared" ref="L138:L140" si="247">(K138*$B138)-$D138*3</f>
        <v>-60</v>
      </c>
      <c r="M138" s="560">
        <f>'CER Carandiru'!O15</f>
        <v>0</v>
      </c>
      <c r="N138" s="455">
        <f t="shared" ref="N138:N140" si="248">(M138*$B138)-$D138</f>
        <v>-20</v>
      </c>
      <c r="O138" s="560">
        <f>'CER Carandiru'!Q15</f>
        <v>0</v>
      </c>
      <c r="P138" s="455">
        <f t="shared" ref="P138:P140" si="249">(O138*$B138)-$D138</f>
        <v>-20</v>
      </c>
      <c r="Q138" s="560">
        <f>'CER Carandiru'!S15</f>
        <v>0</v>
      </c>
      <c r="R138" s="455">
        <f t="shared" ref="R138:R140" si="250">(Q138*$B138)-$D138</f>
        <v>-20</v>
      </c>
      <c r="S138" s="387">
        <f t="shared" ref="S138:S140" si="251">SUM(M138,O138,Q138)</f>
        <v>0</v>
      </c>
      <c r="T138" s="468">
        <f t="shared" ref="T138:T140" si="252">(S138*$B138)-$D138*3</f>
        <v>-60</v>
      </c>
    </row>
    <row r="139" spans="1:20" hidden="1" x14ac:dyDescent="0.25">
      <c r="A139" s="195" t="s">
        <v>153</v>
      </c>
      <c r="B139" s="196">
        <v>20</v>
      </c>
      <c r="C139" s="377">
        <f>'CER Carandiru'!B16</f>
        <v>1</v>
      </c>
      <c r="D139" s="439">
        <f t="shared" si="242"/>
        <v>20</v>
      </c>
      <c r="E139" s="561">
        <f>'CER Carandiru'!G16</f>
        <v>1.5</v>
      </c>
      <c r="F139" s="456">
        <f t="shared" si="243"/>
        <v>10</v>
      </c>
      <c r="G139" s="561">
        <f>'CER Carandiru'!I16</f>
        <v>0</v>
      </c>
      <c r="H139" s="456">
        <f t="shared" si="244"/>
        <v>-20</v>
      </c>
      <c r="I139" s="561">
        <f>'CER Carandiru'!K16</f>
        <v>0</v>
      </c>
      <c r="J139" s="456">
        <f t="shared" si="245"/>
        <v>-20</v>
      </c>
      <c r="K139" s="388">
        <f t="shared" si="246"/>
        <v>1.5</v>
      </c>
      <c r="L139" s="469">
        <f t="shared" si="247"/>
        <v>-30</v>
      </c>
      <c r="M139" s="561">
        <f>'CER Carandiru'!O16</f>
        <v>0</v>
      </c>
      <c r="N139" s="456">
        <f t="shared" si="248"/>
        <v>-20</v>
      </c>
      <c r="O139" s="561">
        <f>'CER Carandiru'!Q16</f>
        <v>0</v>
      </c>
      <c r="P139" s="456">
        <f t="shared" si="249"/>
        <v>-20</v>
      </c>
      <c r="Q139" s="561">
        <f>'CER Carandiru'!S16</f>
        <v>0</v>
      </c>
      <c r="R139" s="456">
        <f t="shared" si="250"/>
        <v>-20</v>
      </c>
      <c r="S139" s="388">
        <f t="shared" si="251"/>
        <v>0</v>
      </c>
      <c r="T139" s="469">
        <f t="shared" si="252"/>
        <v>-60</v>
      </c>
    </row>
    <row r="140" spans="1:20" ht="15.75" hidden="1" thickBot="1" x14ac:dyDescent="0.3">
      <c r="A140" s="195" t="s">
        <v>154</v>
      </c>
      <c r="B140" s="196">
        <v>20</v>
      </c>
      <c r="C140" s="377">
        <f>'CER Carandiru'!B17</f>
        <v>1</v>
      </c>
      <c r="D140" s="439">
        <f t="shared" si="242"/>
        <v>20</v>
      </c>
      <c r="E140" s="561">
        <f>'CER Carandiru'!G17</f>
        <v>0.6</v>
      </c>
      <c r="F140" s="456">
        <f t="shared" si="243"/>
        <v>-8</v>
      </c>
      <c r="G140" s="561">
        <f>'CER Carandiru'!I17</f>
        <v>0</v>
      </c>
      <c r="H140" s="456">
        <f t="shared" si="244"/>
        <v>-20</v>
      </c>
      <c r="I140" s="561">
        <f>'CER Carandiru'!K17</f>
        <v>0</v>
      </c>
      <c r="J140" s="456">
        <f t="shared" si="245"/>
        <v>-20</v>
      </c>
      <c r="K140" s="388">
        <f t="shared" si="246"/>
        <v>0.6</v>
      </c>
      <c r="L140" s="469">
        <f t="shared" si="247"/>
        <v>-48</v>
      </c>
      <c r="M140" s="561">
        <f>'CER Carandiru'!O17</f>
        <v>0</v>
      </c>
      <c r="N140" s="456">
        <f t="shared" si="248"/>
        <v>-20</v>
      </c>
      <c r="O140" s="561">
        <f>'CER Carandiru'!Q17</f>
        <v>0</v>
      </c>
      <c r="P140" s="456">
        <f t="shared" si="249"/>
        <v>-20</v>
      </c>
      <c r="Q140" s="561">
        <f>'CER Carandiru'!S17</f>
        <v>0</v>
      </c>
      <c r="R140" s="456">
        <f t="shared" si="250"/>
        <v>-20</v>
      </c>
      <c r="S140" s="388">
        <f t="shared" si="251"/>
        <v>0</v>
      </c>
      <c r="T140" s="469">
        <f t="shared" si="252"/>
        <v>-60</v>
      </c>
    </row>
    <row r="141" spans="1:20" ht="15.75" hidden="1" thickBot="1" x14ac:dyDescent="0.3">
      <c r="A141" s="487" t="s">
        <v>7</v>
      </c>
      <c r="B141" s="488">
        <f t="shared" ref="B141:T141" si="253">SUM(B138:B140)</f>
        <v>60</v>
      </c>
      <c r="C141" s="531">
        <f t="shared" si="253"/>
        <v>3</v>
      </c>
      <c r="D141" s="532">
        <f t="shared" si="253"/>
        <v>60</v>
      </c>
      <c r="E141" s="555">
        <f t="shared" si="253"/>
        <v>2.1</v>
      </c>
      <c r="F141" s="490">
        <f t="shared" si="253"/>
        <v>-18</v>
      </c>
      <c r="G141" s="555">
        <f t="shared" si="253"/>
        <v>0</v>
      </c>
      <c r="H141" s="490">
        <f t="shared" si="253"/>
        <v>-60</v>
      </c>
      <c r="I141" s="555">
        <f t="shared" si="253"/>
        <v>0</v>
      </c>
      <c r="J141" s="490">
        <f t="shared" si="253"/>
        <v>-60</v>
      </c>
      <c r="K141" s="491">
        <f t="shared" ref="K141:L141" si="254">SUM(K138:K140)</f>
        <v>2.1</v>
      </c>
      <c r="L141" s="492">
        <f t="shared" si="254"/>
        <v>-138</v>
      </c>
      <c r="M141" s="555">
        <f t="shared" si="253"/>
        <v>0</v>
      </c>
      <c r="N141" s="490">
        <f t="shared" si="253"/>
        <v>-60</v>
      </c>
      <c r="O141" s="555">
        <f t="shared" si="253"/>
        <v>0</v>
      </c>
      <c r="P141" s="490">
        <f t="shared" si="253"/>
        <v>-60</v>
      </c>
      <c r="Q141" s="555">
        <f t="shared" si="253"/>
        <v>0</v>
      </c>
      <c r="R141" s="490">
        <f t="shared" si="253"/>
        <v>-60</v>
      </c>
      <c r="S141" s="491">
        <f t="shared" si="253"/>
        <v>0</v>
      </c>
      <c r="T141" s="492">
        <f t="shared" si="253"/>
        <v>-180</v>
      </c>
    </row>
    <row r="142" spans="1:20" hidden="1" x14ac:dyDescent="0.25"/>
    <row r="143" spans="1:20" ht="15.75" hidden="1" x14ac:dyDescent="0.25">
      <c r="A143" s="1427" t="s">
        <v>255</v>
      </c>
      <c r="B143" s="1428"/>
      <c r="C143" s="1428"/>
      <c r="D143" s="1428"/>
      <c r="E143" s="1428"/>
      <c r="F143" s="1428"/>
      <c r="G143" s="1428"/>
      <c r="H143" s="1428"/>
      <c r="I143" s="1428"/>
      <c r="J143" s="1428"/>
      <c r="K143" s="1428"/>
      <c r="L143" s="1428"/>
      <c r="M143" s="1428"/>
      <c r="N143" s="1428"/>
      <c r="O143" s="1428"/>
      <c r="P143" s="1428"/>
      <c r="Q143" s="1428"/>
      <c r="R143" s="1428"/>
      <c r="S143" s="1428"/>
      <c r="T143" s="1428"/>
    </row>
    <row r="144" spans="1:20" ht="36.75" hidden="1" thickBot="1" x14ac:dyDescent="0.3">
      <c r="A144" s="144" t="s">
        <v>14</v>
      </c>
      <c r="B144" s="403" t="s">
        <v>231</v>
      </c>
      <c r="C144" s="145" t="s">
        <v>173</v>
      </c>
      <c r="D144" s="433" t="s">
        <v>232</v>
      </c>
      <c r="E144" s="550" t="s">
        <v>2</v>
      </c>
      <c r="F144" s="476" t="s">
        <v>234</v>
      </c>
      <c r="G144" s="550" t="s">
        <v>3</v>
      </c>
      <c r="H144" s="476" t="s">
        <v>235</v>
      </c>
      <c r="I144" s="550" t="s">
        <v>4</v>
      </c>
      <c r="J144" s="476" t="s">
        <v>236</v>
      </c>
      <c r="K144" s="380" t="s">
        <v>206</v>
      </c>
      <c r="L144" s="474" t="s">
        <v>233</v>
      </c>
      <c r="M144" s="550" t="s">
        <v>5</v>
      </c>
      <c r="N144" s="476" t="s">
        <v>237</v>
      </c>
      <c r="O144" s="569" t="s">
        <v>203</v>
      </c>
      <c r="P144" s="476" t="s">
        <v>238</v>
      </c>
      <c r="Q144" s="569" t="s">
        <v>204</v>
      </c>
      <c r="R144" s="476" t="s">
        <v>239</v>
      </c>
      <c r="S144" s="380" t="s">
        <v>206</v>
      </c>
      <c r="T144" s="474" t="s">
        <v>233</v>
      </c>
    </row>
    <row r="145" spans="1:20" ht="16.5" hidden="1" thickTop="1" thickBot="1" x14ac:dyDescent="0.3">
      <c r="A145" s="154" t="s">
        <v>92</v>
      </c>
      <c r="B145" s="404">
        <v>20</v>
      </c>
      <c r="C145" s="182">
        <f>'URSI CARANDIRU'!B19</f>
        <v>3</v>
      </c>
      <c r="D145" s="427">
        <f t="shared" ref="D145" si="255">C145*B145</f>
        <v>60</v>
      </c>
      <c r="E145" s="562">
        <f>'URSI CARANDIRU'!G19</f>
        <v>3</v>
      </c>
      <c r="F145" s="448">
        <f t="shared" ref="F145" si="256">(E145*$B145)-$D145</f>
        <v>0</v>
      </c>
      <c r="G145" s="562">
        <f>'URSI CARANDIRU'!I19</f>
        <v>0</v>
      </c>
      <c r="H145" s="448">
        <f t="shared" ref="H145" si="257">(G145*$B145)-$D145</f>
        <v>-60</v>
      </c>
      <c r="I145" s="562">
        <f>'URSI CARANDIRU'!K19</f>
        <v>0</v>
      </c>
      <c r="J145" s="448">
        <f t="shared" ref="J145" si="258">(I145*$B145)-$D145</f>
        <v>-60</v>
      </c>
      <c r="K145" s="366">
        <f t="shared" ref="K145" si="259">SUM(E145,G145,I145)</f>
        <v>3</v>
      </c>
      <c r="L145" s="461">
        <f t="shared" ref="L145" si="260">(K145*$B145)-$D145*3</f>
        <v>-120</v>
      </c>
      <c r="M145" s="562">
        <f>'URSI CARANDIRU'!O19</f>
        <v>0</v>
      </c>
      <c r="N145" s="448">
        <f t="shared" ref="N145" si="261">(M145*$B145)-$D145</f>
        <v>-60</v>
      </c>
      <c r="O145" s="562">
        <f>'URSI CARANDIRU'!Q19</f>
        <v>0</v>
      </c>
      <c r="P145" s="448">
        <f t="shared" ref="P145" si="262">(O145*$B145)-$D145</f>
        <v>-60</v>
      </c>
      <c r="Q145" s="562">
        <f>'URSI CARANDIRU'!S19</f>
        <v>0</v>
      </c>
      <c r="R145" s="448">
        <f t="shared" ref="R145" si="263">(Q145*$B145)-$D145</f>
        <v>-60</v>
      </c>
      <c r="S145" s="366">
        <f t="shared" ref="S145" si="264">SUM(M145,O145,Q145)</f>
        <v>0</v>
      </c>
      <c r="T145" s="461">
        <f t="shared" ref="T145" si="265">(S145*$B145)-$D145*3</f>
        <v>-180</v>
      </c>
    </row>
    <row r="146" spans="1:20" ht="15.75" hidden="1" thickBot="1" x14ac:dyDescent="0.3">
      <c r="A146" s="487" t="s">
        <v>7</v>
      </c>
      <c r="B146" s="488">
        <f t="shared" ref="B146:T146" si="266">SUM(B145:B145)</f>
        <v>20</v>
      </c>
      <c r="C146" s="531">
        <f t="shared" si="266"/>
        <v>3</v>
      </c>
      <c r="D146" s="532">
        <f t="shared" si="266"/>
        <v>60</v>
      </c>
      <c r="E146" s="555">
        <f t="shared" si="266"/>
        <v>3</v>
      </c>
      <c r="F146" s="490">
        <f t="shared" si="266"/>
        <v>0</v>
      </c>
      <c r="G146" s="555">
        <f t="shared" si="266"/>
        <v>0</v>
      </c>
      <c r="H146" s="490">
        <f t="shared" si="266"/>
        <v>-60</v>
      </c>
      <c r="I146" s="555">
        <f t="shared" si="266"/>
        <v>0</v>
      </c>
      <c r="J146" s="490">
        <f t="shared" si="266"/>
        <v>-60</v>
      </c>
      <c r="K146" s="491">
        <f t="shared" ref="K146:L146" si="267">SUM(K145:K145)</f>
        <v>3</v>
      </c>
      <c r="L146" s="492">
        <f t="shared" si="267"/>
        <v>-120</v>
      </c>
      <c r="M146" s="555">
        <f t="shared" si="266"/>
        <v>0</v>
      </c>
      <c r="N146" s="490">
        <f t="shared" si="266"/>
        <v>-60</v>
      </c>
      <c r="O146" s="555">
        <f t="shared" si="266"/>
        <v>0</v>
      </c>
      <c r="P146" s="490">
        <f t="shared" si="266"/>
        <v>-60</v>
      </c>
      <c r="Q146" s="555">
        <f t="shared" si="266"/>
        <v>0</v>
      </c>
      <c r="R146" s="490">
        <f t="shared" si="266"/>
        <v>-60</v>
      </c>
      <c r="S146" s="491">
        <f t="shared" si="266"/>
        <v>0</v>
      </c>
      <c r="T146" s="492">
        <f t="shared" si="266"/>
        <v>-180</v>
      </c>
    </row>
    <row r="147" spans="1:20" hidden="1" x14ac:dyDescent="0.25"/>
    <row r="148" spans="1:20" ht="15.75" hidden="1" x14ac:dyDescent="0.25">
      <c r="A148" s="1427" t="s">
        <v>256</v>
      </c>
      <c r="B148" s="1428"/>
      <c r="C148" s="1428"/>
      <c r="D148" s="1428"/>
      <c r="E148" s="1428"/>
      <c r="F148" s="1428"/>
      <c r="G148" s="1428"/>
      <c r="H148" s="1428"/>
      <c r="I148" s="1428"/>
      <c r="J148" s="1428"/>
      <c r="K148" s="1428"/>
      <c r="L148" s="1428"/>
      <c r="M148" s="1428"/>
      <c r="N148" s="1428"/>
      <c r="O148" s="1428"/>
      <c r="P148" s="1428"/>
      <c r="Q148" s="1428"/>
      <c r="R148" s="1428"/>
      <c r="S148" s="1428"/>
      <c r="T148" s="1428"/>
    </row>
    <row r="149" spans="1:20" ht="36.75" hidden="1" thickBot="1" x14ac:dyDescent="0.3">
      <c r="A149" s="144" t="s">
        <v>14</v>
      </c>
      <c r="B149" s="403" t="s">
        <v>231</v>
      </c>
      <c r="C149" s="145" t="s">
        <v>173</v>
      </c>
      <c r="D149" s="433" t="s">
        <v>232</v>
      </c>
      <c r="E149" s="550" t="s">
        <v>2</v>
      </c>
      <c r="F149" s="476" t="s">
        <v>234</v>
      </c>
      <c r="G149" s="550" t="s">
        <v>3</v>
      </c>
      <c r="H149" s="476" t="s">
        <v>235</v>
      </c>
      <c r="I149" s="550" t="s">
        <v>4</v>
      </c>
      <c r="J149" s="476" t="s">
        <v>236</v>
      </c>
      <c r="K149" s="380" t="s">
        <v>206</v>
      </c>
      <c r="L149" s="474" t="s">
        <v>233</v>
      </c>
      <c r="M149" s="550" t="s">
        <v>5</v>
      </c>
      <c r="N149" s="476" t="s">
        <v>237</v>
      </c>
      <c r="O149" s="569" t="s">
        <v>203</v>
      </c>
      <c r="P149" s="476" t="s">
        <v>238</v>
      </c>
      <c r="Q149" s="569" t="s">
        <v>204</v>
      </c>
      <c r="R149" s="476" t="s">
        <v>239</v>
      </c>
      <c r="S149" s="380" t="s">
        <v>206</v>
      </c>
      <c r="T149" s="474" t="s">
        <v>233</v>
      </c>
    </row>
    <row r="150" spans="1:20" ht="15.75" hidden="1" thickTop="1" x14ac:dyDescent="0.25">
      <c r="A150" s="154" t="s">
        <v>20</v>
      </c>
      <c r="B150" s="405">
        <v>20</v>
      </c>
      <c r="C150" s="179">
        <f>'UBS Vila Maria P Gnecco'!B18</f>
        <v>3</v>
      </c>
      <c r="D150" s="428">
        <f t="shared" ref="D150:D152" si="268">C150*B150</f>
        <v>60</v>
      </c>
      <c r="E150" s="551">
        <f>'UBS Vila Maria P Gnecco'!G18</f>
        <v>3</v>
      </c>
      <c r="F150" s="449">
        <f t="shared" ref="F150:F152" si="269">(E150*$B150)-$D150</f>
        <v>0</v>
      </c>
      <c r="G150" s="551">
        <f>'UBS Vila Maria P Gnecco'!I18</f>
        <v>0</v>
      </c>
      <c r="H150" s="449">
        <f t="shared" ref="H150:H152" si="270">(G150*$B150)-$D150</f>
        <v>-60</v>
      </c>
      <c r="I150" s="551">
        <f>'UBS Vila Maria P Gnecco'!K18</f>
        <v>0</v>
      </c>
      <c r="J150" s="449">
        <f t="shared" ref="J150:J152" si="271">(I150*$B150)-$D150</f>
        <v>-60</v>
      </c>
      <c r="K150" s="382">
        <f t="shared" ref="K150:K152" si="272">SUM(E150,G150,I150)</f>
        <v>3</v>
      </c>
      <c r="L150" s="462">
        <f t="shared" ref="L150:L152" si="273">(K150*$B150)-$D150*3</f>
        <v>-120</v>
      </c>
      <c r="M150" s="551">
        <f>'UBS Vila Maria P Gnecco'!O18</f>
        <v>0</v>
      </c>
      <c r="N150" s="449">
        <f t="shared" ref="N150:N152" si="274">(M150*$B150)-$D150</f>
        <v>-60</v>
      </c>
      <c r="O150" s="551">
        <f>'UBS Vila Maria P Gnecco'!Q18</f>
        <v>0</v>
      </c>
      <c r="P150" s="449">
        <f t="shared" ref="P150:P152" si="275">(O150*$B150)-$D150</f>
        <v>-60</v>
      </c>
      <c r="Q150" s="551">
        <f>'UBS Vila Maria P Gnecco'!S18</f>
        <v>0</v>
      </c>
      <c r="R150" s="449">
        <f t="shared" ref="R150:R152" si="276">(Q150*$B150)-$D150</f>
        <v>-60</v>
      </c>
      <c r="S150" s="382">
        <f t="shared" ref="S150:S152" si="277">SUM(M150,O150,Q150)</f>
        <v>0</v>
      </c>
      <c r="T150" s="462">
        <f t="shared" ref="T150:T152" si="278">(S150*$B150)-$D150*3</f>
        <v>-180</v>
      </c>
    </row>
    <row r="151" spans="1:20" hidden="1" x14ac:dyDescent="0.25">
      <c r="A151" s="154" t="s">
        <v>43</v>
      </c>
      <c r="B151" s="405">
        <v>20</v>
      </c>
      <c r="C151" s="179">
        <f>'UBS Vila Maria P Gnecco'!B19</f>
        <v>3</v>
      </c>
      <c r="D151" s="428">
        <f t="shared" si="268"/>
        <v>60</v>
      </c>
      <c r="E151" s="551">
        <f>'UBS Vila Maria P Gnecco'!G19</f>
        <v>3</v>
      </c>
      <c r="F151" s="449">
        <f t="shared" si="269"/>
        <v>0</v>
      </c>
      <c r="G151" s="551">
        <f>'UBS Vila Maria P Gnecco'!I19</f>
        <v>0</v>
      </c>
      <c r="H151" s="449">
        <f t="shared" si="270"/>
        <v>-60</v>
      </c>
      <c r="I151" s="551">
        <f>'UBS Vila Maria P Gnecco'!K19</f>
        <v>0</v>
      </c>
      <c r="J151" s="449">
        <f t="shared" si="271"/>
        <v>-60</v>
      </c>
      <c r="K151" s="382">
        <f t="shared" si="272"/>
        <v>3</v>
      </c>
      <c r="L151" s="462">
        <f t="shared" si="273"/>
        <v>-120</v>
      </c>
      <c r="M151" s="551">
        <f>'UBS Vila Maria P Gnecco'!O19</f>
        <v>0</v>
      </c>
      <c r="N151" s="449">
        <f t="shared" si="274"/>
        <v>-60</v>
      </c>
      <c r="O151" s="551">
        <f>'UBS Vila Maria P Gnecco'!Q19</f>
        <v>0</v>
      </c>
      <c r="P151" s="449">
        <f t="shared" si="275"/>
        <v>-60</v>
      </c>
      <c r="Q151" s="551">
        <f>'UBS Vila Maria P Gnecco'!S19</f>
        <v>0</v>
      </c>
      <c r="R151" s="449">
        <f t="shared" si="276"/>
        <v>-60</v>
      </c>
      <c r="S151" s="382">
        <f t="shared" si="277"/>
        <v>0</v>
      </c>
      <c r="T151" s="462">
        <f t="shared" si="278"/>
        <v>-180</v>
      </c>
    </row>
    <row r="152" spans="1:20" ht="15.75" hidden="1" thickBot="1" x14ac:dyDescent="0.3">
      <c r="A152" s="154" t="s">
        <v>23</v>
      </c>
      <c r="B152" s="405">
        <v>20</v>
      </c>
      <c r="C152" s="179">
        <f>'UBS Vila Maria P Gnecco'!B20</f>
        <v>3</v>
      </c>
      <c r="D152" s="428">
        <f t="shared" si="268"/>
        <v>60</v>
      </c>
      <c r="E152" s="551">
        <f>'UBS Vila Maria P Gnecco'!G20</f>
        <v>3</v>
      </c>
      <c r="F152" s="449">
        <f t="shared" si="269"/>
        <v>0</v>
      </c>
      <c r="G152" s="551">
        <f>'UBS Vila Maria P Gnecco'!I20</f>
        <v>0</v>
      </c>
      <c r="H152" s="449">
        <f t="shared" si="270"/>
        <v>-60</v>
      </c>
      <c r="I152" s="551">
        <f>'UBS Vila Maria P Gnecco'!K20</f>
        <v>0</v>
      </c>
      <c r="J152" s="449">
        <f t="shared" si="271"/>
        <v>-60</v>
      </c>
      <c r="K152" s="382">
        <f t="shared" si="272"/>
        <v>3</v>
      </c>
      <c r="L152" s="462">
        <f t="shared" si="273"/>
        <v>-120</v>
      </c>
      <c r="M152" s="551">
        <f>'UBS Vila Maria P Gnecco'!O20</f>
        <v>0</v>
      </c>
      <c r="N152" s="449">
        <f t="shared" si="274"/>
        <v>-60</v>
      </c>
      <c r="O152" s="551">
        <f>'UBS Vila Maria P Gnecco'!Q20</f>
        <v>0</v>
      </c>
      <c r="P152" s="449">
        <f t="shared" si="275"/>
        <v>-60</v>
      </c>
      <c r="Q152" s="551">
        <f>'UBS Vila Maria P Gnecco'!S20</f>
        <v>0</v>
      </c>
      <c r="R152" s="449">
        <f t="shared" si="276"/>
        <v>-60</v>
      </c>
      <c r="S152" s="382">
        <f t="shared" si="277"/>
        <v>0</v>
      </c>
      <c r="T152" s="462">
        <f t="shared" si="278"/>
        <v>-180</v>
      </c>
    </row>
    <row r="153" spans="1:20" ht="15.75" hidden="1" thickBot="1" x14ac:dyDescent="0.3">
      <c r="A153" s="502" t="s">
        <v>7</v>
      </c>
      <c r="B153" s="495">
        <f t="shared" ref="B153:T153" si="279">SUM(B150:B152)</f>
        <v>60</v>
      </c>
      <c r="C153" s="496">
        <f t="shared" si="279"/>
        <v>9</v>
      </c>
      <c r="D153" s="497">
        <f t="shared" si="279"/>
        <v>180</v>
      </c>
      <c r="E153" s="559">
        <f t="shared" si="279"/>
        <v>9</v>
      </c>
      <c r="F153" s="499">
        <f t="shared" si="279"/>
        <v>0</v>
      </c>
      <c r="G153" s="559">
        <f t="shared" si="279"/>
        <v>0</v>
      </c>
      <c r="H153" s="499">
        <f t="shared" si="279"/>
        <v>-180</v>
      </c>
      <c r="I153" s="559">
        <f t="shared" si="279"/>
        <v>0</v>
      </c>
      <c r="J153" s="499">
        <f t="shared" si="279"/>
        <v>-180</v>
      </c>
      <c r="K153" s="500">
        <f t="shared" ref="K153:L153" si="280">SUM(K150:K152)</f>
        <v>9</v>
      </c>
      <c r="L153" s="501">
        <f t="shared" si="280"/>
        <v>-360</v>
      </c>
      <c r="M153" s="559">
        <f t="shared" si="279"/>
        <v>0</v>
      </c>
      <c r="N153" s="499">
        <f t="shared" si="279"/>
        <v>-180</v>
      </c>
      <c r="O153" s="559">
        <f t="shared" si="279"/>
        <v>0</v>
      </c>
      <c r="P153" s="499">
        <f t="shared" si="279"/>
        <v>-180</v>
      </c>
      <c r="Q153" s="559">
        <f t="shared" si="279"/>
        <v>0</v>
      </c>
      <c r="R153" s="499">
        <f t="shared" si="279"/>
        <v>-180</v>
      </c>
      <c r="S153" s="500">
        <f t="shared" si="279"/>
        <v>0</v>
      </c>
      <c r="T153" s="501">
        <f t="shared" si="279"/>
        <v>-540</v>
      </c>
    </row>
    <row r="154" spans="1:20" hidden="1" x14ac:dyDescent="0.25"/>
    <row r="155" spans="1:20" ht="15.75" hidden="1" x14ac:dyDescent="0.25">
      <c r="A155" s="1427" t="s">
        <v>257</v>
      </c>
      <c r="B155" s="1428"/>
      <c r="C155" s="1428"/>
      <c r="D155" s="1428"/>
      <c r="E155" s="1428"/>
      <c r="F155" s="1428"/>
      <c r="G155" s="1428"/>
      <c r="H155" s="1428"/>
      <c r="I155" s="1428"/>
      <c r="J155" s="1428"/>
      <c r="K155" s="1428"/>
      <c r="L155" s="1428"/>
      <c r="M155" s="1428"/>
      <c r="N155" s="1428"/>
      <c r="O155" s="1428"/>
      <c r="P155" s="1428"/>
      <c r="Q155" s="1428"/>
      <c r="R155" s="1428"/>
      <c r="S155" s="1428"/>
      <c r="T155" s="1428"/>
    </row>
    <row r="156" spans="1:20" ht="36.75" hidden="1" thickBot="1" x14ac:dyDescent="0.3">
      <c r="A156" s="144" t="s">
        <v>14</v>
      </c>
      <c r="B156" s="403" t="s">
        <v>231</v>
      </c>
      <c r="C156" s="145" t="s">
        <v>173</v>
      </c>
      <c r="D156" s="433" t="s">
        <v>232</v>
      </c>
      <c r="E156" s="550" t="s">
        <v>2</v>
      </c>
      <c r="F156" s="476" t="s">
        <v>234</v>
      </c>
      <c r="G156" s="550" t="s">
        <v>3</v>
      </c>
      <c r="H156" s="476" t="s">
        <v>235</v>
      </c>
      <c r="I156" s="550" t="s">
        <v>4</v>
      </c>
      <c r="J156" s="476" t="s">
        <v>236</v>
      </c>
      <c r="K156" s="380" t="s">
        <v>206</v>
      </c>
      <c r="L156" s="474" t="s">
        <v>233</v>
      </c>
      <c r="M156" s="550" t="s">
        <v>5</v>
      </c>
      <c r="N156" s="476" t="s">
        <v>237</v>
      </c>
      <c r="O156" s="569" t="s">
        <v>203</v>
      </c>
      <c r="P156" s="476" t="s">
        <v>238</v>
      </c>
      <c r="Q156" s="569" t="s">
        <v>204</v>
      </c>
      <c r="R156" s="476" t="s">
        <v>239</v>
      </c>
      <c r="S156" s="380" t="s">
        <v>206</v>
      </c>
      <c r="T156" s="474" t="s">
        <v>233</v>
      </c>
    </row>
    <row r="157" spans="1:20" ht="15.75" hidden="1" thickTop="1" x14ac:dyDescent="0.25">
      <c r="A157" s="154" t="s">
        <v>20</v>
      </c>
      <c r="B157" s="405">
        <v>20</v>
      </c>
      <c r="C157" s="238">
        <f>'UBS Jardim Julieta'!B15</f>
        <v>3</v>
      </c>
      <c r="D157" s="435">
        <f t="shared" ref="D157:D159" si="281">C157*B157</f>
        <v>60</v>
      </c>
      <c r="E157" s="551">
        <f>'UBS Jardim Julieta'!G15</f>
        <v>3</v>
      </c>
      <c r="F157" s="449">
        <f t="shared" ref="F157:F159" si="282">(E157*$B157)-$D157</f>
        <v>0</v>
      </c>
      <c r="G157" s="551">
        <f>'UBS Jardim Julieta'!I15</f>
        <v>0</v>
      </c>
      <c r="H157" s="449">
        <f t="shared" ref="H157:H159" si="283">(G157*$B157)-$D157</f>
        <v>-60</v>
      </c>
      <c r="I157" s="551">
        <f>'UBS Jardim Julieta'!K15</f>
        <v>0</v>
      </c>
      <c r="J157" s="449">
        <f t="shared" ref="J157:J159" si="284">(I157*$B157)-$D157</f>
        <v>-60</v>
      </c>
      <c r="K157" s="382">
        <f t="shared" ref="K157:K159" si="285">SUM(E157,G157,I157)</f>
        <v>3</v>
      </c>
      <c r="L157" s="462">
        <f t="shared" ref="L157:L159" si="286">(K157*$B157)-$D157*3</f>
        <v>-120</v>
      </c>
      <c r="M157" s="551">
        <f>'UBS Jardim Julieta'!O15</f>
        <v>0</v>
      </c>
      <c r="N157" s="449">
        <f t="shared" ref="N157:N159" si="287">(M157*$B157)-$D157</f>
        <v>-60</v>
      </c>
      <c r="O157" s="551">
        <f>'UBS Jardim Julieta'!Q15</f>
        <v>0</v>
      </c>
      <c r="P157" s="449">
        <f t="shared" ref="P157:P159" si="288">(O157*$B157)-$D157</f>
        <v>-60</v>
      </c>
      <c r="Q157" s="551">
        <f>'UBS Jardim Julieta'!S15</f>
        <v>0</v>
      </c>
      <c r="R157" s="449">
        <f t="shared" ref="R157:R159" si="289">(Q157*$B157)-$D157</f>
        <v>-60</v>
      </c>
      <c r="S157" s="382">
        <f t="shared" ref="S157:S159" si="290">SUM(M157,O157,Q157)</f>
        <v>0</v>
      </c>
      <c r="T157" s="462">
        <f t="shared" ref="T157:T159" si="291">(S157*$B157)-$D157*3</f>
        <v>-180</v>
      </c>
    </row>
    <row r="158" spans="1:20" hidden="1" x14ac:dyDescent="0.25">
      <c r="A158" s="154" t="s">
        <v>43</v>
      </c>
      <c r="B158" s="405">
        <v>20</v>
      </c>
      <c r="C158" s="238">
        <f>'UBS Jardim Julieta'!B16</f>
        <v>3</v>
      </c>
      <c r="D158" s="435">
        <f t="shared" si="281"/>
        <v>60</v>
      </c>
      <c r="E158" s="551">
        <f>'UBS Jardim Julieta'!G16</f>
        <v>1.5</v>
      </c>
      <c r="F158" s="449">
        <f t="shared" si="282"/>
        <v>-30</v>
      </c>
      <c r="G158" s="551">
        <f>'UBS Jardim Julieta'!I16</f>
        <v>0</v>
      </c>
      <c r="H158" s="449">
        <f t="shared" si="283"/>
        <v>-60</v>
      </c>
      <c r="I158" s="551">
        <f>'UBS Jardim Julieta'!K16</f>
        <v>0</v>
      </c>
      <c r="J158" s="449">
        <f t="shared" si="284"/>
        <v>-60</v>
      </c>
      <c r="K158" s="382">
        <f t="shared" si="285"/>
        <v>1.5</v>
      </c>
      <c r="L158" s="462">
        <f t="shared" si="286"/>
        <v>-150</v>
      </c>
      <c r="M158" s="551">
        <f>'UBS Jardim Julieta'!O16</f>
        <v>0</v>
      </c>
      <c r="N158" s="449">
        <f t="shared" si="287"/>
        <v>-60</v>
      </c>
      <c r="O158" s="551">
        <f>'UBS Jardim Julieta'!Q16</f>
        <v>0</v>
      </c>
      <c r="P158" s="449">
        <f t="shared" si="288"/>
        <v>-60</v>
      </c>
      <c r="Q158" s="551">
        <f>'UBS Jardim Julieta'!S16</f>
        <v>0</v>
      </c>
      <c r="R158" s="449">
        <f t="shared" si="289"/>
        <v>-60</v>
      </c>
      <c r="S158" s="382">
        <f t="shared" si="290"/>
        <v>0</v>
      </c>
      <c r="T158" s="462">
        <f t="shared" si="291"/>
        <v>-180</v>
      </c>
    </row>
    <row r="159" spans="1:20" ht="15.75" hidden="1" thickBot="1" x14ac:dyDescent="0.3">
      <c r="A159" s="154" t="s">
        <v>23</v>
      </c>
      <c r="B159" s="405">
        <v>20</v>
      </c>
      <c r="C159" s="238">
        <f>'UBS Jardim Julieta'!B17</f>
        <v>3</v>
      </c>
      <c r="D159" s="435">
        <f t="shared" si="281"/>
        <v>60</v>
      </c>
      <c r="E159" s="551">
        <f>'UBS Jardim Julieta'!G17</f>
        <v>1.9</v>
      </c>
      <c r="F159" s="449">
        <f t="shared" si="282"/>
        <v>-22</v>
      </c>
      <c r="G159" s="551">
        <f>'UBS Jardim Julieta'!I17</f>
        <v>0</v>
      </c>
      <c r="H159" s="449">
        <f t="shared" si="283"/>
        <v>-60</v>
      </c>
      <c r="I159" s="551">
        <f>'UBS Jardim Julieta'!K17</f>
        <v>0</v>
      </c>
      <c r="J159" s="449">
        <f t="shared" si="284"/>
        <v>-60</v>
      </c>
      <c r="K159" s="382">
        <f t="shared" si="285"/>
        <v>1.9</v>
      </c>
      <c r="L159" s="462">
        <f t="shared" si="286"/>
        <v>-142</v>
      </c>
      <c r="M159" s="551">
        <f>'UBS Jardim Julieta'!O17</f>
        <v>0</v>
      </c>
      <c r="N159" s="449">
        <f t="shared" si="287"/>
        <v>-60</v>
      </c>
      <c r="O159" s="551">
        <f>'UBS Jardim Julieta'!Q17</f>
        <v>0</v>
      </c>
      <c r="P159" s="449">
        <f t="shared" si="288"/>
        <v>-60</v>
      </c>
      <c r="Q159" s="551">
        <f>'UBS Jardim Julieta'!S17</f>
        <v>0</v>
      </c>
      <c r="R159" s="449">
        <f t="shared" si="289"/>
        <v>-60</v>
      </c>
      <c r="S159" s="382">
        <f t="shared" si="290"/>
        <v>0</v>
      </c>
      <c r="T159" s="462">
        <f t="shared" si="291"/>
        <v>-180</v>
      </c>
    </row>
    <row r="160" spans="1:20" ht="15.75" hidden="1" thickBot="1" x14ac:dyDescent="0.3">
      <c r="A160" s="487" t="s">
        <v>7</v>
      </c>
      <c r="B160" s="488">
        <f t="shared" ref="B160:T160" si="292">SUM(B157:B159)</f>
        <v>60</v>
      </c>
      <c r="C160" s="531">
        <f t="shared" si="292"/>
        <v>9</v>
      </c>
      <c r="D160" s="532">
        <f t="shared" si="292"/>
        <v>180</v>
      </c>
      <c r="E160" s="555">
        <f t="shared" si="292"/>
        <v>6.4</v>
      </c>
      <c r="F160" s="490">
        <f t="shared" si="292"/>
        <v>-52</v>
      </c>
      <c r="G160" s="555">
        <f t="shared" si="292"/>
        <v>0</v>
      </c>
      <c r="H160" s="490">
        <f t="shared" si="292"/>
        <v>-180</v>
      </c>
      <c r="I160" s="555">
        <f t="shared" si="292"/>
        <v>0</v>
      </c>
      <c r="J160" s="490">
        <f t="shared" si="292"/>
        <v>-180</v>
      </c>
      <c r="K160" s="491">
        <f t="shared" ref="K160:L160" si="293">SUM(K157:K159)</f>
        <v>6.4</v>
      </c>
      <c r="L160" s="492">
        <f t="shared" si="293"/>
        <v>-412</v>
      </c>
      <c r="M160" s="555">
        <f t="shared" si="292"/>
        <v>0</v>
      </c>
      <c r="N160" s="490">
        <f t="shared" si="292"/>
        <v>-180</v>
      </c>
      <c r="O160" s="555">
        <f t="shared" si="292"/>
        <v>0</v>
      </c>
      <c r="P160" s="490">
        <f t="shared" si="292"/>
        <v>-180</v>
      </c>
      <c r="Q160" s="555">
        <f t="shared" si="292"/>
        <v>0</v>
      </c>
      <c r="R160" s="490">
        <f t="shared" si="292"/>
        <v>-180</v>
      </c>
      <c r="S160" s="491">
        <f t="shared" si="292"/>
        <v>0</v>
      </c>
      <c r="T160" s="492">
        <f t="shared" si="292"/>
        <v>-540</v>
      </c>
    </row>
    <row r="161" spans="1:20" hidden="1" x14ac:dyDescent="0.25"/>
    <row r="162" spans="1:20" ht="15.75" hidden="1" x14ac:dyDescent="0.25">
      <c r="A162" s="1427" t="s">
        <v>258</v>
      </c>
      <c r="B162" s="1428"/>
      <c r="C162" s="1428"/>
      <c r="D162" s="1428"/>
      <c r="E162" s="1428"/>
      <c r="F162" s="1428"/>
      <c r="G162" s="1428"/>
      <c r="H162" s="1428"/>
      <c r="I162" s="1428"/>
      <c r="J162" s="1428"/>
      <c r="K162" s="1428"/>
      <c r="L162" s="1428"/>
      <c r="M162" s="1428"/>
      <c r="N162" s="1428"/>
      <c r="O162" s="1428"/>
      <c r="P162" s="1428"/>
      <c r="Q162" s="1428"/>
      <c r="R162" s="1428"/>
      <c r="S162" s="1428"/>
      <c r="T162" s="1428"/>
    </row>
    <row r="163" spans="1:20" ht="36.75" hidden="1" thickBot="1" x14ac:dyDescent="0.3">
      <c r="A163" s="144" t="s">
        <v>14</v>
      </c>
      <c r="B163" s="403" t="s">
        <v>231</v>
      </c>
      <c r="C163" s="145" t="s">
        <v>173</v>
      </c>
      <c r="D163" s="433" t="s">
        <v>232</v>
      </c>
      <c r="E163" s="550" t="s">
        <v>2</v>
      </c>
      <c r="F163" s="476" t="s">
        <v>234</v>
      </c>
      <c r="G163" s="550" t="s">
        <v>3</v>
      </c>
      <c r="H163" s="476" t="s">
        <v>235</v>
      </c>
      <c r="I163" s="550" t="s">
        <v>4</v>
      </c>
      <c r="J163" s="476" t="s">
        <v>236</v>
      </c>
      <c r="K163" s="380" t="s">
        <v>206</v>
      </c>
      <c r="L163" s="474" t="s">
        <v>233</v>
      </c>
      <c r="M163" s="550" t="s">
        <v>5</v>
      </c>
      <c r="N163" s="476" t="s">
        <v>237</v>
      </c>
      <c r="O163" s="569" t="s">
        <v>203</v>
      </c>
      <c r="P163" s="476" t="s">
        <v>238</v>
      </c>
      <c r="Q163" s="569" t="s">
        <v>204</v>
      </c>
      <c r="R163" s="476" t="s">
        <v>239</v>
      </c>
      <c r="S163" s="380" t="s">
        <v>206</v>
      </c>
      <c r="T163" s="474" t="s">
        <v>233</v>
      </c>
    </row>
    <row r="164" spans="1:20" ht="16.5" hidden="1" thickTop="1" thickBot="1" x14ac:dyDescent="0.3">
      <c r="A164" s="202" t="s">
        <v>127</v>
      </c>
      <c r="B164" s="416">
        <v>20</v>
      </c>
      <c r="C164" s="316">
        <f>'CAPS INF II VM-VG'!B13</f>
        <v>5</v>
      </c>
      <c r="D164" s="442">
        <f t="shared" ref="D164" si="294">C164*B164</f>
        <v>100</v>
      </c>
      <c r="E164" s="563">
        <f>'CAPS INF II VM-VG'!G13</f>
        <v>5</v>
      </c>
      <c r="F164" s="455">
        <f t="shared" ref="F164" si="295">(E164*$B164)-$D164</f>
        <v>0</v>
      </c>
      <c r="G164" s="563">
        <f>'CAPS INF II VM-VG'!I13</f>
        <v>0</v>
      </c>
      <c r="H164" s="455">
        <f t="shared" ref="H164" si="296">(G164*$B164)-$D164</f>
        <v>-100</v>
      </c>
      <c r="I164" s="563">
        <f>'CAPS INF II VM-VG'!K13</f>
        <v>0</v>
      </c>
      <c r="J164" s="455">
        <f t="shared" ref="J164" si="297">(I164*$B164)-$D164</f>
        <v>-100</v>
      </c>
      <c r="K164" s="391">
        <f t="shared" ref="K164" si="298">SUM(E164,G164,I164)</f>
        <v>5</v>
      </c>
      <c r="L164" s="468">
        <f t="shared" ref="L164" si="299">(K164*$B164)-$D164*3</f>
        <v>-200</v>
      </c>
      <c r="M164" s="563">
        <f>'CAPS INF II VM-VG'!O13</f>
        <v>0</v>
      </c>
      <c r="N164" s="455">
        <f t="shared" ref="N164" si="300">(M164*$B164)-$D164</f>
        <v>-100</v>
      </c>
      <c r="O164" s="563">
        <f>'CAPS INF II VM-VG'!Q13</f>
        <v>0</v>
      </c>
      <c r="P164" s="455">
        <f t="shared" ref="P164" si="301">(O164*$B164)-$D164</f>
        <v>-100</v>
      </c>
      <c r="Q164" s="563">
        <f>'CAPS INF II VM-VG'!S13</f>
        <v>0</v>
      </c>
      <c r="R164" s="455">
        <f t="shared" ref="R164" si="302">(Q164*$B164)-$D164</f>
        <v>-100</v>
      </c>
      <c r="S164" s="391">
        <f t="shared" ref="S164" si="303">SUM(M164,O164,Q164)</f>
        <v>0</v>
      </c>
      <c r="T164" s="468">
        <f t="shared" ref="T164" si="304">(S164*$B164)-$D164*3</f>
        <v>-300</v>
      </c>
    </row>
    <row r="165" spans="1:20" ht="15.75" hidden="1" thickBot="1" x14ac:dyDescent="0.3">
      <c r="A165" s="487" t="s">
        <v>7</v>
      </c>
      <c r="B165" s="488">
        <f t="shared" ref="B165:T165" si="305">SUM(B164:B164)</f>
        <v>20</v>
      </c>
      <c r="C165" s="531">
        <f t="shared" si="305"/>
        <v>5</v>
      </c>
      <c r="D165" s="532">
        <f t="shared" si="305"/>
        <v>100</v>
      </c>
      <c r="E165" s="555">
        <f t="shared" si="305"/>
        <v>5</v>
      </c>
      <c r="F165" s="490">
        <f t="shared" si="305"/>
        <v>0</v>
      </c>
      <c r="G165" s="555">
        <f t="shared" si="305"/>
        <v>0</v>
      </c>
      <c r="H165" s="490">
        <f t="shared" si="305"/>
        <v>-100</v>
      </c>
      <c r="I165" s="555">
        <f t="shared" si="305"/>
        <v>0</v>
      </c>
      <c r="J165" s="490">
        <f t="shared" si="305"/>
        <v>-100</v>
      </c>
      <c r="K165" s="491">
        <f t="shared" ref="K165:L165" si="306">SUM(K164:K164)</f>
        <v>5</v>
      </c>
      <c r="L165" s="492">
        <f t="shared" si="306"/>
        <v>-200</v>
      </c>
      <c r="M165" s="555">
        <f t="shared" si="305"/>
        <v>0</v>
      </c>
      <c r="N165" s="490">
        <f t="shared" si="305"/>
        <v>-100</v>
      </c>
      <c r="O165" s="555">
        <f t="shared" si="305"/>
        <v>0</v>
      </c>
      <c r="P165" s="490">
        <f t="shared" si="305"/>
        <v>-100</v>
      </c>
      <c r="Q165" s="555">
        <f t="shared" si="305"/>
        <v>0</v>
      </c>
      <c r="R165" s="490">
        <f t="shared" si="305"/>
        <v>-100</v>
      </c>
      <c r="S165" s="491">
        <f t="shared" si="305"/>
        <v>0</v>
      </c>
      <c r="T165" s="492">
        <f t="shared" si="305"/>
        <v>-300</v>
      </c>
    </row>
    <row r="166" spans="1:20" hidden="1" x14ac:dyDescent="0.25"/>
    <row r="167" spans="1:20" ht="15.75" hidden="1" x14ac:dyDescent="0.25">
      <c r="A167" s="1427" t="s">
        <v>259</v>
      </c>
      <c r="B167" s="1428"/>
      <c r="C167" s="1428"/>
      <c r="D167" s="1428"/>
      <c r="E167" s="1428"/>
      <c r="F167" s="1428"/>
      <c r="G167" s="1428"/>
      <c r="H167" s="1428"/>
      <c r="I167" s="1428"/>
      <c r="J167" s="1428"/>
      <c r="K167" s="1428"/>
      <c r="L167" s="1428"/>
      <c r="M167" s="1428"/>
      <c r="N167" s="1428"/>
      <c r="O167" s="1428"/>
      <c r="P167" s="1428"/>
      <c r="Q167" s="1428"/>
      <c r="R167" s="1428"/>
      <c r="S167" s="1428"/>
      <c r="T167" s="1428"/>
    </row>
    <row r="168" spans="1:20" ht="36.75" hidden="1" thickBot="1" x14ac:dyDescent="0.3">
      <c r="A168" s="144" t="s">
        <v>14</v>
      </c>
      <c r="B168" s="403" t="s">
        <v>231</v>
      </c>
      <c r="C168" s="145" t="s">
        <v>173</v>
      </c>
      <c r="D168" s="433" t="s">
        <v>232</v>
      </c>
      <c r="E168" s="550" t="s">
        <v>2</v>
      </c>
      <c r="F168" s="476" t="s">
        <v>234</v>
      </c>
      <c r="G168" s="550" t="s">
        <v>3</v>
      </c>
      <c r="H168" s="476" t="s">
        <v>235</v>
      </c>
      <c r="I168" s="550" t="s">
        <v>4</v>
      </c>
      <c r="J168" s="476" t="s">
        <v>236</v>
      </c>
      <c r="K168" s="380" t="s">
        <v>206</v>
      </c>
      <c r="L168" s="474" t="s">
        <v>233</v>
      </c>
      <c r="M168" s="550" t="s">
        <v>5</v>
      </c>
      <c r="N168" s="476" t="s">
        <v>237</v>
      </c>
      <c r="O168" s="569" t="s">
        <v>203</v>
      </c>
      <c r="P168" s="476" t="s">
        <v>238</v>
      </c>
      <c r="Q168" s="569" t="s">
        <v>204</v>
      </c>
      <c r="R168" s="476" t="s">
        <v>239</v>
      </c>
      <c r="S168" s="380" t="s">
        <v>206</v>
      </c>
      <c r="T168" s="474" t="s">
        <v>233</v>
      </c>
    </row>
    <row r="169" spans="1:20" ht="15.75" hidden="1" thickTop="1" x14ac:dyDescent="0.25">
      <c r="A169" s="214" t="s">
        <v>116</v>
      </c>
      <c r="B169" s="419">
        <v>12</v>
      </c>
      <c r="C169" s="316">
        <f>'HORA CERTA'!B36</f>
        <v>4</v>
      </c>
      <c r="D169" s="442">
        <f t="shared" ref="D169:D180" si="307">C169*B169</f>
        <v>48</v>
      </c>
      <c r="E169" s="563">
        <f>'HORA CERTA'!G36</f>
        <v>4</v>
      </c>
      <c r="F169" s="455">
        <f t="shared" ref="F169:F180" si="308">(E169*$B169)-$D169</f>
        <v>0</v>
      </c>
      <c r="G169" s="563">
        <f>'HORA CERTA'!I36</f>
        <v>0</v>
      </c>
      <c r="H169" s="455">
        <f t="shared" ref="H169:H180" si="309">(G169*$B169)-$D169</f>
        <v>-48</v>
      </c>
      <c r="I169" s="563">
        <f>'HORA CERTA'!K36</f>
        <v>0</v>
      </c>
      <c r="J169" s="455">
        <f t="shared" ref="J169:J180" si="310">(I169*$B169)-$D169</f>
        <v>-48</v>
      </c>
      <c r="K169" s="391">
        <f t="shared" ref="K169:K180" si="311">SUM(E169,G169,I169)</f>
        <v>4</v>
      </c>
      <c r="L169" s="468">
        <f t="shared" ref="L169:L180" si="312">(K169*$B169)-$D169*3</f>
        <v>-96</v>
      </c>
      <c r="M169" s="563">
        <f>'HORA CERTA'!O36</f>
        <v>0</v>
      </c>
      <c r="N169" s="455">
        <f t="shared" ref="N169:N180" si="313">(M169*$B169)-$D169</f>
        <v>-48</v>
      </c>
      <c r="O169" s="563">
        <f>'HORA CERTA'!Q36</f>
        <v>0</v>
      </c>
      <c r="P169" s="455">
        <f t="shared" ref="P169:P180" si="314">(O169*$B169)-$D169</f>
        <v>-48</v>
      </c>
      <c r="Q169" s="563">
        <f>'HORA CERTA'!S36</f>
        <v>0</v>
      </c>
      <c r="R169" s="455">
        <f t="shared" ref="R169:R180" si="315">(Q169*$B169)-$D169</f>
        <v>-48</v>
      </c>
      <c r="S169" s="391">
        <f t="shared" ref="S169:S180" si="316">SUM(M169,O169,Q169)</f>
        <v>0</v>
      </c>
      <c r="T169" s="468">
        <f t="shared" ref="T169:T180" si="317">(S169*$B169)-$D169*3</f>
        <v>-144</v>
      </c>
    </row>
    <row r="170" spans="1:20" hidden="1" x14ac:dyDescent="0.25">
      <c r="A170" s="215" t="s">
        <v>117</v>
      </c>
      <c r="B170" s="420">
        <v>12</v>
      </c>
      <c r="C170" s="319">
        <f>'HORA CERTA'!B37</f>
        <v>6</v>
      </c>
      <c r="D170" s="443">
        <f t="shared" si="307"/>
        <v>72</v>
      </c>
      <c r="E170" s="564">
        <f>'HORA CERTA'!G37</f>
        <v>6</v>
      </c>
      <c r="F170" s="504">
        <f t="shared" si="308"/>
        <v>0</v>
      </c>
      <c r="G170" s="564">
        <f>'HORA CERTA'!I37</f>
        <v>0</v>
      </c>
      <c r="H170" s="504">
        <f t="shared" si="309"/>
        <v>-72</v>
      </c>
      <c r="I170" s="564">
        <f>'HORA CERTA'!K37</f>
        <v>0</v>
      </c>
      <c r="J170" s="504">
        <f t="shared" si="310"/>
        <v>-72</v>
      </c>
      <c r="K170" s="393">
        <f t="shared" si="311"/>
        <v>6</v>
      </c>
      <c r="L170" s="472">
        <f t="shared" si="312"/>
        <v>-144</v>
      </c>
      <c r="M170" s="564">
        <f>'HORA CERTA'!O37</f>
        <v>0</v>
      </c>
      <c r="N170" s="504">
        <f t="shared" si="313"/>
        <v>-72</v>
      </c>
      <c r="O170" s="564">
        <f>'HORA CERTA'!Q37</f>
        <v>0</v>
      </c>
      <c r="P170" s="504">
        <f t="shared" si="314"/>
        <v>-72</v>
      </c>
      <c r="Q170" s="564">
        <f>'HORA CERTA'!S37</f>
        <v>0</v>
      </c>
      <c r="R170" s="504">
        <f t="shared" si="315"/>
        <v>-72</v>
      </c>
      <c r="S170" s="393">
        <f t="shared" si="316"/>
        <v>0</v>
      </c>
      <c r="T170" s="472">
        <f t="shared" si="317"/>
        <v>-216</v>
      </c>
    </row>
    <row r="171" spans="1:20" hidden="1" x14ac:dyDescent="0.25">
      <c r="A171" s="215" t="s">
        <v>118</v>
      </c>
      <c r="B171" s="420">
        <v>12</v>
      </c>
      <c r="C171" s="319">
        <f>'HORA CERTA'!B38</f>
        <v>5</v>
      </c>
      <c r="D171" s="443">
        <f t="shared" si="307"/>
        <v>60</v>
      </c>
      <c r="E171" s="564">
        <f>'HORA CERTA'!G38</f>
        <v>4.5</v>
      </c>
      <c r="F171" s="504">
        <f t="shared" si="308"/>
        <v>-6</v>
      </c>
      <c r="G171" s="564">
        <f>'HORA CERTA'!I38</f>
        <v>0</v>
      </c>
      <c r="H171" s="504">
        <f t="shared" si="309"/>
        <v>-60</v>
      </c>
      <c r="I171" s="564">
        <f>'HORA CERTA'!K38</f>
        <v>0</v>
      </c>
      <c r="J171" s="504">
        <f t="shared" si="310"/>
        <v>-60</v>
      </c>
      <c r="K171" s="393">
        <f t="shared" si="311"/>
        <v>4.5</v>
      </c>
      <c r="L171" s="472">
        <f t="shared" si="312"/>
        <v>-126</v>
      </c>
      <c r="M171" s="564">
        <f>'HORA CERTA'!O38</f>
        <v>0</v>
      </c>
      <c r="N171" s="504">
        <f t="shared" si="313"/>
        <v>-60</v>
      </c>
      <c r="O171" s="564">
        <f>'HORA CERTA'!Q38</f>
        <v>0</v>
      </c>
      <c r="P171" s="504">
        <f t="shared" si="314"/>
        <v>-60</v>
      </c>
      <c r="Q171" s="564">
        <f>'HORA CERTA'!S38</f>
        <v>0</v>
      </c>
      <c r="R171" s="504">
        <f t="shared" si="315"/>
        <v>-60</v>
      </c>
      <c r="S171" s="393">
        <f t="shared" si="316"/>
        <v>0</v>
      </c>
      <c r="T171" s="472">
        <f t="shared" si="317"/>
        <v>-180</v>
      </c>
    </row>
    <row r="172" spans="1:20" hidden="1" x14ac:dyDescent="0.25">
      <c r="A172" s="215" t="s">
        <v>119</v>
      </c>
      <c r="B172" s="420">
        <v>12</v>
      </c>
      <c r="C172" s="319">
        <f>'HORA CERTA'!B39</f>
        <v>6</v>
      </c>
      <c r="D172" s="443">
        <f t="shared" si="307"/>
        <v>72</v>
      </c>
      <c r="E172" s="564">
        <f>'HORA CERTA'!G39</f>
        <v>4</v>
      </c>
      <c r="F172" s="504">
        <f t="shared" si="308"/>
        <v>-24</v>
      </c>
      <c r="G172" s="564">
        <f>'HORA CERTA'!I39</f>
        <v>0</v>
      </c>
      <c r="H172" s="504">
        <f t="shared" si="309"/>
        <v>-72</v>
      </c>
      <c r="I172" s="564">
        <f>'HORA CERTA'!K39</f>
        <v>0</v>
      </c>
      <c r="J172" s="504">
        <f t="shared" si="310"/>
        <v>-72</v>
      </c>
      <c r="K172" s="393">
        <f t="shared" si="311"/>
        <v>4</v>
      </c>
      <c r="L172" s="472">
        <f t="shared" si="312"/>
        <v>-168</v>
      </c>
      <c r="M172" s="564">
        <f>'HORA CERTA'!O39</f>
        <v>0</v>
      </c>
      <c r="N172" s="504">
        <f t="shared" si="313"/>
        <v>-72</v>
      </c>
      <c r="O172" s="564">
        <f>'HORA CERTA'!Q39</f>
        <v>0</v>
      </c>
      <c r="P172" s="504">
        <f t="shared" si="314"/>
        <v>-72</v>
      </c>
      <c r="Q172" s="564">
        <f>'HORA CERTA'!S39</f>
        <v>0</v>
      </c>
      <c r="R172" s="504">
        <f t="shared" si="315"/>
        <v>-72</v>
      </c>
      <c r="S172" s="393">
        <f t="shared" si="316"/>
        <v>0</v>
      </c>
      <c r="T172" s="472">
        <f t="shared" si="317"/>
        <v>-216</v>
      </c>
    </row>
    <row r="173" spans="1:20" hidden="1" x14ac:dyDescent="0.25">
      <c r="A173" s="215" t="s">
        <v>120</v>
      </c>
      <c r="B173" s="420">
        <v>12</v>
      </c>
      <c r="C173" s="319">
        <f>'HORA CERTA'!B40</f>
        <v>6</v>
      </c>
      <c r="D173" s="443">
        <f t="shared" si="307"/>
        <v>72</v>
      </c>
      <c r="E173" s="564">
        <f>'HORA CERTA'!G40</f>
        <v>5</v>
      </c>
      <c r="F173" s="504">
        <f t="shared" si="308"/>
        <v>-12</v>
      </c>
      <c r="G173" s="564">
        <f>'HORA CERTA'!I40</f>
        <v>0</v>
      </c>
      <c r="H173" s="504">
        <f t="shared" si="309"/>
        <v>-72</v>
      </c>
      <c r="I173" s="564">
        <f>'HORA CERTA'!K40</f>
        <v>0</v>
      </c>
      <c r="J173" s="504">
        <f t="shared" si="310"/>
        <v>-72</v>
      </c>
      <c r="K173" s="393">
        <f t="shared" si="311"/>
        <v>5</v>
      </c>
      <c r="L173" s="472">
        <f t="shared" si="312"/>
        <v>-156</v>
      </c>
      <c r="M173" s="564">
        <f>'HORA CERTA'!O40</f>
        <v>0</v>
      </c>
      <c r="N173" s="504">
        <f t="shared" si="313"/>
        <v>-72</v>
      </c>
      <c r="O173" s="564">
        <f>'HORA CERTA'!Q40</f>
        <v>0</v>
      </c>
      <c r="P173" s="504">
        <f t="shared" si="314"/>
        <v>-72</v>
      </c>
      <c r="Q173" s="564">
        <f>'HORA CERTA'!S40</f>
        <v>0</v>
      </c>
      <c r="R173" s="504">
        <f t="shared" si="315"/>
        <v>-72</v>
      </c>
      <c r="S173" s="393">
        <f t="shared" si="316"/>
        <v>0</v>
      </c>
      <c r="T173" s="472">
        <f t="shared" si="317"/>
        <v>-216</v>
      </c>
    </row>
    <row r="174" spans="1:20" hidden="1" x14ac:dyDescent="0.25">
      <c r="A174" s="215" t="s">
        <v>192</v>
      </c>
      <c r="B174" s="420">
        <v>12</v>
      </c>
      <c r="C174" s="319">
        <f>'HORA CERTA'!B41</f>
        <v>4</v>
      </c>
      <c r="D174" s="443">
        <f t="shared" si="307"/>
        <v>48</v>
      </c>
      <c r="E174" s="564">
        <f>'HORA CERTA'!G41</f>
        <v>1</v>
      </c>
      <c r="F174" s="504">
        <f t="shared" si="308"/>
        <v>-36</v>
      </c>
      <c r="G174" s="564">
        <f>'HORA CERTA'!I41</f>
        <v>0</v>
      </c>
      <c r="H174" s="504">
        <f t="shared" si="309"/>
        <v>-48</v>
      </c>
      <c r="I174" s="564">
        <f>'HORA CERTA'!K41</f>
        <v>0</v>
      </c>
      <c r="J174" s="504">
        <f t="shared" si="310"/>
        <v>-48</v>
      </c>
      <c r="K174" s="393">
        <f t="shared" si="311"/>
        <v>1</v>
      </c>
      <c r="L174" s="472">
        <f t="shared" si="312"/>
        <v>-132</v>
      </c>
      <c r="M174" s="564">
        <f>'HORA CERTA'!O41</f>
        <v>0</v>
      </c>
      <c r="N174" s="504">
        <f t="shared" si="313"/>
        <v>-48</v>
      </c>
      <c r="O174" s="564">
        <f>'HORA CERTA'!Q41</f>
        <v>0</v>
      </c>
      <c r="P174" s="504">
        <f t="shared" si="314"/>
        <v>-48</v>
      </c>
      <c r="Q174" s="564">
        <f>'HORA CERTA'!S41</f>
        <v>0</v>
      </c>
      <c r="R174" s="504">
        <f t="shared" si="315"/>
        <v>-48</v>
      </c>
      <c r="S174" s="393">
        <f t="shared" si="316"/>
        <v>0</v>
      </c>
      <c r="T174" s="472">
        <f t="shared" si="317"/>
        <v>-144</v>
      </c>
    </row>
    <row r="175" spans="1:20" hidden="1" x14ac:dyDescent="0.25">
      <c r="A175" s="215" t="s">
        <v>121</v>
      </c>
      <c r="B175" s="420">
        <v>12</v>
      </c>
      <c r="C175" s="319">
        <f>'HORA CERTA'!B42</f>
        <v>5</v>
      </c>
      <c r="D175" s="443">
        <f t="shared" si="307"/>
        <v>60</v>
      </c>
      <c r="E175" s="564">
        <f>'HORA CERTA'!G42</f>
        <v>4</v>
      </c>
      <c r="F175" s="504">
        <f t="shared" si="308"/>
        <v>-12</v>
      </c>
      <c r="G175" s="564">
        <f>'HORA CERTA'!I42</f>
        <v>0</v>
      </c>
      <c r="H175" s="504">
        <f t="shared" si="309"/>
        <v>-60</v>
      </c>
      <c r="I175" s="564">
        <f>'HORA CERTA'!K42</f>
        <v>0</v>
      </c>
      <c r="J175" s="504">
        <f t="shared" si="310"/>
        <v>-60</v>
      </c>
      <c r="K175" s="393">
        <f t="shared" si="311"/>
        <v>4</v>
      </c>
      <c r="L175" s="472">
        <f t="shared" si="312"/>
        <v>-132</v>
      </c>
      <c r="M175" s="564">
        <f>'HORA CERTA'!O42</f>
        <v>0</v>
      </c>
      <c r="N175" s="504">
        <f t="shared" si="313"/>
        <v>-60</v>
      </c>
      <c r="O175" s="564">
        <f>'HORA CERTA'!Q42</f>
        <v>0</v>
      </c>
      <c r="P175" s="504">
        <f t="shared" si="314"/>
        <v>-60</v>
      </c>
      <c r="Q175" s="564">
        <f>'HORA CERTA'!S42</f>
        <v>0</v>
      </c>
      <c r="R175" s="504">
        <f t="shared" si="315"/>
        <v>-60</v>
      </c>
      <c r="S175" s="393">
        <f t="shared" si="316"/>
        <v>0</v>
      </c>
      <c r="T175" s="472">
        <f t="shared" si="317"/>
        <v>-180</v>
      </c>
    </row>
    <row r="176" spans="1:20" hidden="1" x14ac:dyDescent="0.25">
      <c r="A176" s="215" t="s">
        <v>122</v>
      </c>
      <c r="B176" s="420">
        <v>12</v>
      </c>
      <c r="C176" s="319">
        <f>'HORA CERTA'!B43</f>
        <v>3</v>
      </c>
      <c r="D176" s="443">
        <f t="shared" si="307"/>
        <v>36</v>
      </c>
      <c r="E176" s="565">
        <f>'HORA CERTA'!G43</f>
        <v>3</v>
      </c>
      <c r="F176" s="504">
        <f t="shared" si="308"/>
        <v>0</v>
      </c>
      <c r="G176" s="565">
        <f>'HORA CERTA'!I43</f>
        <v>0</v>
      </c>
      <c r="H176" s="504">
        <f t="shared" si="309"/>
        <v>-36</v>
      </c>
      <c r="I176" s="565">
        <f>'HORA CERTA'!K43</f>
        <v>0</v>
      </c>
      <c r="J176" s="504">
        <f t="shared" si="310"/>
        <v>-36</v>
      </c>
      <c r="K176" s="220">
        <f t="shared" si="311"/>
        <v>3</v>
      </c>
      <c r="L176" s="472">
        <f t="shared" si="312"/>
        <v>-72</v>
      </c>
      <c r="M176" s="565">
        <f>'HORA CERTA'!O43</f>
        <v>0</v>
      </c>
      <c r="N176" s="504">
        <f t="shared" si="313"/>
        <v>-36</v>
      </c>
      <c r="O176" s="565">
        <f>'HORA CERTA'!Q43</f>
        <v>0</v>
      </c>
      <c r="P176" s="504">
        <f t="shared" si="314"/>
        <v>-36</v>
      </c>
      <c r="Q176" s="565">
        <f>'HORA CERTA'!S43</f>
        <v>0</v>
      </c>
      <c r="R176" s="504">
        <f t="shared" si="315"/>
        <v>-36</v>
      </c>
      <c r="S176" s="220">
        <f t="shared" si="316"/>
        <v>0</v>
      </c>
      <c r="T176" s="472">
        <f t="shared" si="317"/>
        <v>-108</v>
      </c>
    </row>
    <row r="177" spans="1:20" hidden="1" x14ac:dyDescent="0.25">
      <c r="A177" s="215" t="s">
        <v>123</v>
      </c>
      <c r="B177" s="420">
        <v>12</v>
      </c>
      <c r="C177" s="319">
        <f>'HORA CERTA'!B44</f>
        <v>2</v>
      </c>
      <c r="D177" s="443">
        <f t="shared" si="307"/>
        <v>24</v>
      </c>
      <c r="E177" s="565">
        <f>'HORA CERTA'!G44</f>
        <v>1</v>
      </c>
      <c r="F177" s="504">
        <f t="shared" si="308"/>
        <v>-12</v>
      </c>
      <c r="G177" s="565">
        <f>'HORA CERTA'!I44</f>
        <v>0</v>
      </c>
      <c r="H177" s="504">
        <f t="shared" si="309"/>
        <v>-24</v>
      </c>
      <c r="I177" s="565">
        <f>'HORA CERTA'!K44</f>
        <v>0</v>
      </c>
      <c r="J177" s="504">
        <f t="shared" si="310"/>
        <v>-24</v>
      </c>
      <c r="K177" s="220">
        <f t="shared" si="311"/>
        <v>1</v>
      </c>
      <c r="L177" s="472">
        <f t="shared" si="312"/>
        <v>-60</v>
      </c>
      <c r="M177" s="565">
        <f>'HORA CERTA'!O44</f>
        <v>0</v>
      </c>
      <c r="N177" s="504">
        <f t="shared" si="313"/>
        <v>-24</v>
      </c>
      <c r="O177" s="565">
        <f>'HORA CERTA'!Q44</f>
        <v>0</v>
      </c>
      <c r="P177" s="504">
        <f t="shared" si="314"/>
        <v>-24</v>
      </c>
      <c r="Q177" s="565">
        <f>'HORA CERTA'!S44</f>
        <v>0</v>
      </c>
      <c r="R177" s="504">
        <f t="shared" si="315"/>
        <v>-24</v>
      </c>
      <c r="S177" s="220">
        <f t="shared" si="316"/>
        <v>0</v>
      </c>
      <c r="T177" s="472">
        <f t="shared" si="317"/>
        <v>-72</v>
      </c>
    </row>
    <row r="178" spans="1:20" hidden="1" x14ac:dyDescent="0.25">
      <c r="A178" s="313" t="s">
        <v>124</v>
      </c>
      <c r="B178" s="420">
        <v>12</v>
      </c>
      <c r="C178" s="319">
        <f>'HORA CERTA'!B45</f>
        <v>1</v>
      </c>
      <c r="D178" s="443">
        <f t="shared" si="307"/>
        <v>12</v>
      </c>
      <c r="E178" s="565">
        <f>'HORA CERTA'!G45</f>
        <v>1</v>
      </c>
      <c r="F178" s="504">
        <f t="shared" si="308"/>
        <v>0</v>
      </c>
      <c r="G178" s="565">
        <f>'HORA CERTA'!I45</f>
        <v>0</v>
      </c>
      <c r="H178" s="504">
        <f t="shared" si="309"/>
        <v>-12</v>
      </c>
      <c r="I178" s="565">
        <f>'HORA CERTA'!K45</f>
        <v>0</v>
      </c>
      <c r="J178" s="504">
        <f t="shared" si="310"/>
        <v>-12</v>
      </c>
      <c r="K178" s="220">
        <f t="shared" si="311"/>
        <v>1</v>
      </c>
      <c r="L178" s="472">
        <f t="shared" si="312"/>
        <v>-24</v>
      </c>
      <c r="M178" s="565">
        <f>'HORA CERTA'!O45</f>
        <v>0</v>
      </c>
      <c r="N178" s="504">
        <f t="shared" si="313"/>
        <v>-12</v>
      </c>
      <c r="O178" s="565">
        <f>'HORA CERTA'!Q45</f>
        <v>0</v>
      </c>
      <c r="P178" s="504">
        <f t="shared" si="314"/>
        <v>-12</v>
      </c>
      <c r="Q178" s="565">
        <f>'HORA CERTA'!S45</f>
        <v>0</v>
      </c>
      <c r="R178" s="504">
        <f t="shared" si="315"/>
        <v>-12</v>
      </c>
      <c r="S178" s="220">
        <f t="shared" si="316"/>
        <v>0</v>
      </c>
      <c r="T178" s="472">
        <f t="shared" si="317"/>
        <v>-36</v>
      </c>
    </row>
    <row r="179" spans="1:20" hidden="1" x14ac:dyDescent="0.25">
      <c r="A179" s="215" t="s">
        <v>125</v>
      </c>
      <c r="B179" s="420">
        <v>40</v>
      </c>
      <c r="C179" s="319">
        <f>'HORA CERTA'!B46</f>
        <v>1</v>
      </c>
      <c r="D179" s="443">
        <f t="shared" si="307"/>
        <v>40</v>
      </c>
      <c r="E179" s="565">
        <f>'HORA CERTA'!G46</f>
        <v>1.75</v>
      </c>
      <c r="F179" s="504">
        <f t="shared" si="308"/>
        <v>30</v>
      </c>
      <c r="G179" s="565">
        <f>'HORA CERTA'!I46</f>
        <v>0</v>
      </c>
      <c r="H179" s="504">
        <f t="shared" si="309"/>
        <v>-40</v>
      </c>
      <c r="I179" s="565">
        <f>'HORA CERTA'!K46</f>
        <v>0</v>
      </c>
      <c r="J179" s="504">
        <f t="shared" si="310"/>
        <v>-40</v>
      </c>
      <c r="K179" s="220">
        <f t="shared" si="311"/>
        <v>1.75</v>
      </c>
      <c r="L179" s="472">
        <f t="shared" si="312"/>
        <v>-50</v>
      </c>
      <c r="M179" s="565">
        <f>'HORA CERTA'!O46</f>
        <v>0</v>
      </c>
      <c r="N179" s="504">
        <f t="shared" si="313"/>
        <v>-40</v>
      </c>
      <c r="O179" s="565">
        <f>'HORA CERTA'!Q46</f>
        <v>0</v>
      </c>
      <c r="P179" s="504">
        <f t="shared" si="314"/>
        <v>-40</v>
      </c>
      <c r="Q179" s="565">
        <f>'HORA CERTA'!S46</f>
        <v>0</v>
      </c>
      <c r="R179" s="504">
        <f t="shared" si="315"/>
        <v>-40</v>
      </c>
      <c r="S179" s="220">
        <f t="shared" si="316"/>
        <v>0</v>
      </c>
      <c r="T179" s="472">
        <f t="shared" si="317"/>
        <v>-120</v>
      </c>
    </row>
    <row r="180" spans="1:20" ht="15.75" hidden="1" thickBot="1" x14ac:dyDescent="0.3">
      <c r="A180" s="221" t="s">
        <v>126</v>
      </c>
      <c r="B180" s="421">
        <v>36</v>
      </c>
      <c r="C180" s="318">
        <f>'HORA CERTA'!B47</f>
        <v>4</v>
      </c>
      <c r="D180" s="444">
        <f t="shared" si="307"/>
        <v>144</v>
      </c>
      <c r="E180" s="566">
        <f>'HORA CERTA'!G47</f>
        <v>4</v>
      </c>
      <c r="F180" s="503">
        <f t="shared" si="308"/>
        <v>0</v>
      </c>
      <c r="G180" s="566">
        <f>'HORA CERTA'!I47</f>
        <v>0</v>
      </c>
      <c r="H180" s="503">
        <f t="shared" si="309"/>
        <v>-144</v>
      </c>
      <c r="I180" s="566">
        <f>'HORA CERTA'!K47</f>
        <v>0</v>
      </c>
      <c r="J180" s="503">
        <f t="shared" si="310"/>
        <v>-144</v>
      </c>
      <c r="K180" s="223">
        <f t="shared" si="311"/>
        <v>4</v>
      </c>
      <c r="L180" s="471">
        <f t="shared" si="312"/>
        <v>-288</v>
      </c>
      <c r="M180" s="566">
        <f>'HORA CERTA'!O47</f>
        <v>0</v>
      </c>
      <c r="N180" s="503">
        <f t="shared" si="313"/>
        <v>-144</v>
      </c>
      <c r="O180" s="566">
        <f>'HORA CERTA'!Q47</f>
        <v>0</v>
      </c>
      <c r="P180" s="503">
        <f t="shared" si="314"/>
        <v>-144</v>
      </c>
      <c r="Q180" s="566">
        <f>'HORA CERTA'!S47</f>
        <v>0</v>
      </c>
      <c r="R180" s="503">
        <f t="shared" si="315"/>
        <v>-144</v>
      </c>
      <c r="S180" s="223">
        <f t="shared" si="316"/>
        <v>0</v>
      </c>
      <c r="T180" s="471">
        <f t="shared" si="317"/>
        <v>-432</v>
      </c>
    </row>
    <row r="181" spans="1:20" ht="15.75" hidden="1" thickBot="1" x14ac:dyDescent="0.3">
      <c r="A181" s="224" t="s">
        <v>7</v>
      </c>
      <c r="B181" s="425">
        <f>SUM(B169:B180)</f>
        <v>196</v>
      </c>
      <c r="C181" s="225">
        <f>SUM(C169:C180)</f>
        <v>47</v>
      </c>
      <c r="D181" s="445">
        <f t="shared" ref="D181:T181" si="318">SUM(D169:D180)</f>
        <v>688</v>
      </c>
      <c r="E181" s="567">
        <f t="shared" si="318"/>
        <v>39.25</v>
      </c>
      <c r="F181" s="458">
        <f t="shared" si="318"/>
        <v>-72</v>
      </c>
      <c r="G181" s="567">
        <f t="shared" si="318"/>
        <v>0</v>
      </c>
      <c r="H181" s="458">
        <f t="shared" si="318"/>
        <v>-688</v>
      </c>
      <c r="I181" s="567">
        <f t="shared" si="318"/>
        <v>0</v>
      </c>
      <c r="J181" s="458">
        <f t="shared" si="318"/>
        <v>-688</v>
      </c>
      <c r="K181" s="228">
        <f t="shared" ref="K181:L181" si="319">SUM(K169:K180)</f>
        <v>39.25</v>
      </c>
      <c r="L181" s="473">
        <f t="shared" si="319"/>
        <v>-1448</v>
      </c>
      <c r="M181" s="567">
        <f t="shared" si="318"/>
        <v>0</v>
      </c>
      <c r="N181" s="458">
        <f t="shared" si="318"/>
        <v>-688</v>
      </c>
      <c r="O181" s="567">
        <f t="shared" si="318"/>
        <v>0</v>
      </c>
      <c r="P181" s="458">
        <f t="shared" si="318"/>
        <v>-688</v>
      </c>
      <c r="Q181" s="567">
        <f t="shared" si="318"/>
        <v>0</v>
      </c>
      <c r="R181" s="458">
        <f t="shared" si="318"/>
        <v>-688</v>
      </c>
      <c r="S181" s="228">
        <f t="shared" si="318"/>
        <v>0</v>
      </c>
      <c r="T181" s="473">
        <f t="shared" si="318"/>
        <v>-2064</v>
      </c>
    </row>
    <row r="182" spans="1:20" hidden="1" x14ac:dyDescent="0.25"/>
    <row r="183" spans="1:20" ht="15.75" x14ac:dyDescent="0.25">
      <c r="A183" s="1427" t="s">
        <v>271</v>
      </c>
      <c r="B183" s="1428"/>
      <c r="C183" s="1428"/>
      <c r="D183" s="1428"/>
      <c r="E183" s="1428"/>
      <c r="F183" s="1428"/>
      <c r="G183" s="1428"/>
      <c r="H183" s="1428"/>
      <c r="I183" s="1428"/>
      <c r="J183" s="1428"/>
      <c r="K183" s="1428"/>
      <c r="L183" s="1428"/>
      <c r="M183" s="1428"/>
      <c r="N183" s="1428"/>
      <c r="O183" s="1428"/>
      <c r="P183" s="1428"/>
      <c r="Q183" s="1428"/>
      <c r="R183" s="1428"/>
      <c r="S183" s="1428"/>
      <c r="T183" s="1428"/>
    </row>
    <row r="184" spans="1:20" ht="36.75" thickBot="1" x14ac:dyDescent="0.3">
      <c r="A184" s="144" t="s">
        <v>14</v>
      </c>
      <c r="B184" s="403" t="s">
        <v>231</v>
      </c>
      <c r="C184" s="145" t="s">
        <v>173</v>
      </c>
      <c r="D184" s="433" t="s">
        <v>232</v>
      </c>
      <c r="E184" s="550" t="str">
        <f>'Eq Minima Unds Horas'!E5</f>
        <v>MAR</v>
      </c>
      <c r="F184" s="476" t="str">
        <f>'Eq Minima Unds Horas'!F5</f>
        <v>Saldo Mar</v>
      </c>
      <c r="G184" s="550" t="str">
        <f>'Eq Minima Unds Horas'!G5</f>
        <v>ABR</v>
      </c>
      <c r="H184" s="476" t="str">
        <f>'Eq Minima Unds Horas'!H5</f>
        <v>Saldo Abr</v>
      </c>
      <c r="I184" s="550" t="str">
        <f>'Eq Minima Unds Horas'!I5</f>
        <v>MAI</v>
      </c>
      <c r="J184" s="476" t="str">
        <f>'Eq Minima Unds Horas'!J5</f>
        <v>Saldo Mai</v>
      </c>
      <c r="K184" s="380" t="str">
        <f>'Eq Minima Unds Horas'!K5</f>
        <v>3º Trimestre</v>
      </c>
      <c r="L184" s="474" t="str">
        <f>'Eq Minima Unds Horas'!L5</f>
        <v>Saldo Trim</v>
      </c>
      <c r="M184" s="550" t="str">
        <f>'Eq Minima Unds Horas'!M5</f>
        <v>JUN</v>
      </c>
      <c r="N184" s="476" t="str">
        <f>'Eq Minima Unds Horas'!N5</f>
        <v>Saldo Jun</v>
      </c>
      <c r="O184" s="569" t="str">
        <f>'Eq Minima Unds Horas'!O5</f>
        <v>JUL</v>
      </c>
      <c r="P184" s="476" t="str">
        <f>'Eq Minima Unds Horas'!P5</f>
        <v>Saldo Jul</v>
      </c>
      <c r="Q184" s="569" t="str">
        <f>'Eq Minima Unds Horas'!Q5</f>
        <v>AGO</v>
      </c>
      <c r="R184" s="476" t="str">
        <f>'Eq Minima Unds Horas'!R5</f>
        <v>Saldo Ago</v>
      </c>
      <c r="S184" s="380" t="str">
        <f>'Eq Minima Unds Horas'!S5</f>
        <v>4º Trimestre</v>
      </c>
      <c r="T184" s="474" t="str">
        <f>'Eq Minima Unds Horas'!T5</f>
        <v>Saldo Trim</v>
      </c>
    </row>
    <row r="185" spans="1:20" ht="15.75" thickTop="1" x14ac:dyDescent="0.25">
      <c r="A185" s="151" t="s">
        <v>188</v>
      </c>
      <c r="B185" s="404">
        <v>12</v>
      </c>
      <c r="C185" s="182">
        <f>'PSM V MARIA BAIXA'!B20</f>
        <v>40</v>
      </c>
      <c r="D185" s="427">
        <f t="shared" ref="D185:D189" si="320">C185*B185</f>
        <v>480</v>
      </c>
      <c r="E185" s="562">
        <f>'PSM V MARIA BAIXA'!G20</f>
        <v>0</v>
      </c>
      <c r="F185" s="448">
        <f t="shared" ref="F185:F189" si="321">(E185*$B185)-$D185</f>
        <v>-480</v>
      </c>
      <c r="G185" s="562">
        <f>'PSM V MARIA BAIXA'!I20</f>
        <v>0</v>
      </c>
      <c r="H185" s="448">
        <f t="shared" ref="H185:H189" si="322">(G185*$B185)-$D185</f>
        <v>-480</v>
      </c>
      <c r="I185" s="562">
        <f>'PSM V MARIA BAIXA'!K20</f>
        <v>0</v>
      </c>
      <c r="J185" s="448">
        <f t="shared" ref="J185:J189" si="323">(I185*$B185)-$D185</f>
        <v>-480</v>
      </c>
      <c r="K185" s="366">
        <f t="shared" ref="K185:K189" si="324">SUM(E185,G185,I185)</f>
        <v>0</v>
      </c>
      <c r="L185" s="461">
        <f t="shared" ref="L185:L189" si="325">(K185*$B185)-$D185*3</f>
        <v>-1440</v>
      </c>
      <c r="M185" s="562">
        <f>'PSM V MARIA BAIXA'!O20</f>
        <v>0</v>
      </c>
      <c r="N185" s="448">
        <f t="shared" ref="N185:N189" si="326">(M185*$B185)-$D185</f>
        <v>-480</v>
      </c>
      <c r="O185" s="562">
        <f>'PSM V MARIA BAIXA'!Q20</f>
        <v>0</v>
      </c>
      <c r="P185" s="448">
        <f t="shared" ref="P185:P189" si="327">(O185*$B185)-$D185</f>
        <v>-480</v>
      </c>
      <c r="Q185" s="562">
        <f>'PSM V MARIA BAIXA'!S20</f>
        <v>0</v>
      </c>
      <c r="R185" s="448">
        <f t="shared" ref="R185:R189" si="328">(Q185*$B185)-$D185</f>
        <v>-480</v>
      </c>
      <c r="S185" s="366">
        <f t="shared" ref="S185:S189" si="329">SUM(M185,O185,Q185)</f>
        <v>0</v>
      </c>
      <c r="T185" s="461">
        <f t="shared" ref="T185:T189" si="330">(S185*$B185)-$D185*3</f>
        <v>-1440</v>
      </c>
    </row>
    <row r="186" spans="1:20" x14ac:dyDescent="0.25">
      <c r="A186" s="151" t="s">
        <v>185</v>
      </c>
      <c r="B186" s="404">
        <v>30</v>
      </c>
      <c r="C186" s="179">
        <f>'PSM V MARIA BAIXA'!B21</f>
        <v>1</v>
      </c>
      <c r="D186" s="428">
        <f t="shared" si="320"/>
        <v>30</v>
      </c>
      <c r="E186" s="551">
        <f>'PSM V MARIA BAIXA'!G21</f>
        <v>0</v>
      </c>
      <c r="F186" s="449">
        <f t="shared" si="321"/>
        <v>-30</v>
      </c>
      <c r="G186" s="551">
        <f>'PSM V MARIA BAIXA'!I21</f>
        <v>0</v>
      </c>
      <c r="H186" s="449">
        <f t="shared" si="322"/>
        <v>-30</v>
      </c>
      <c r="I186" s="551">
        <f>'PSM V MARIA BAIXA'!K21</f>
        <v>0</v>
      </c>
      <c r="J186" s="449">
        <f t="shared" si="323"/>
        <v>-30</v>
      </c>
      <c r="K186" s="382">
        <f t="shared" si="324"/>
        <v>0</v>
      </c>
      <c r="L186" s="462">
        <f t="shared" si="325"/>
        <v>-90</v>
      </c>
      <c r="M186" s="551">
        <f>'PSM V MARIA BAIXA'!O21</f>
        <v>0</v>
      </c>
      <c r="N186" s="449">
        <f t="shared" si="326"/>
        <v>-30</v>
      </c>
      <c r="O186" s="551">
        <f>'PSM V MARIA BAIXA'!Q21</f>
        <v>0</v>
      </c>
      <c r="P186" s="449">
        <f t="shared" si="327"/>
        <v>-30</v>
      </c>
      <c r="Q186" s="551">
        <f>'PSM V MARIA BAIXA'!S21</f>
        <v>0</v>
      </c>
      <c r="R186" s="449">
        <f t="shared" si="328"/>
        <v>-30</v>
      </c>
      <c r="S186" s="382">
        <f t="shared" si="329"/>
        <v>0</v>
      </c>
      <c r="T186" s="462">
        <f t="shared" si="330"/>
        <v>-90</v>
      </c>
    </row>
    <row r="187" spans="1:20" x14ac:dyDescent="0.25">
      <c r="A187" s="230" t="s">
        <v>189</v>
      </c>
      <c r="B187" s="422">
        <v>12</v>
      </c>
      <c r="C187" s="158">
        <f>'PSM V MARIA BAIXA'!B22</f>
        <v>14</v>
      </c>
      <c r="D187" s="429">
        <f t="shared" si="320"/>
        <v>168</v>
      </c>
      <c r="E187" s="551">
        <f>'PSM V MARIA BAIXA'!G22</f>
        <v>0</v>
      </c>
      <c r="F187" s="449">
        <f t="shared" si="321"/>
        <v>-168</v>
      </c>
      <c r="G187" s="551">
        <f>'PSM V MARIA BAIXA'!I22</f>
        <v>0</v>
      </c>
      <c r="H187" s="449">
        <f t="shared" si="322"/>
        <v>-168</v>
      </c>
      <c r="I187" s="551">
        <f>'PSM V MARIA BAIXA'!K22</f>
        <v>0</v>
      </c>
      <c r="J187" s="449">
        <f t="shared" si="323"/>
        <v>-168</v>
      </c>
      <c r="K187" s="382">
        <f t="shared" si="324"/>
        <v>0</v>
      </c>
      <c r="L187" s="462">
        <f t="shared" si="325"/>
        <v>-504</v>
      </c>
      <c r="M187" s="551">
        <f>'PSM V MARIA BAIXA'!O22</f>
        <v>0</v>
      </c>
      <c r="N187" s="449">
        <f t="shared" si="326"/>
        <v>-168</v>
      </c>
      <c r="O187" s="551">
        <f>'PSM V MARIA BAIXA'!Q22</f>
        <v>0</v>
      </c>
      <c r="P187" s="449">
        <f t="shared" si="327"/>
        <v>-168</v>
      </c>
      <c r="Q187" s="551">
        <f>'PSM V MARIA BAIXA'!S22</f>
        <v>0</v>
      </c>
      <c r="R187" s="449">
        <f t="shared" si="328"/>
        <v>-168</v>
      </c>
      <c r="S187" s="382">
        <f t="shared" si="329"/>
        <v>0</v>
      </c>
      <c r="T187" s="462">
        <f t="shared" si="330"/>
        <v>-504</v>
      </c>
    </row>
    <row r="188" spans="1:20" x14ac:dyDescent="0.25">
      <c r="A188" s="154" t="s">
        <v>190</v>
      </c>
      <c r="B188" s="405">
        <v>12</v>
      </c>
      <c r="C188" s="179">
        <f>'PSM V MARIA BAIXA'!B23</f>
        <v>28</v>
      </c>
      <c r="D188" s="428">
        <f t="shared" si="320"/>
        <v>336</v>
      </c>
      <c r="E188" s="551">
        <f>'PSM V MARIA BAIXA'!G23</f>
        <v>0</v>
      </c>
      <c r="F188" s="449">
        <f t="shared" si="321"/>
        <v>-336</v>
      </c>
      <c r="G188" s="551">
        <f>'PSM V MARIA BAIXA'!I23</f>
        <v>0</v>
      </c>
      <c r="H188" s="449">
        <f t="shared" si="322"/>
        <v>-336</v>
      </c>
      <c r="I188" s="551">
        <f>'PSM V MARIA BAIXA'!K23</f>
        <v>0</v>
      </c>
      <c r="J188" s="449">
        <f t="shared" si="323"/>
        <v>-336</v>
      </c>
      <c r="K188" s="382">
        <f t="shared" si="324"/>
        <v>0</v>
      </c>
      <c r="L188" s="462">
        <f t="shared" si="325"/>
        <v>-1008</v>
      </c>
      <c r="M188" s="551">
        <f>'PSM V MARIA BAIXA'!O23</f>
        <v>0</v>
      </c>
      <c r="N188" s="449">
        <f t="shared" si="326"/>
        <v>-336</v>
      </c>
      <c r="O188" s="551">
        <f>'PSM V MARIA BAIXA'!Q23</f>
        <v>0</v>
      </c>
      <c r="P188" s="449">
        <f t="shared" si="327"/>
        <v>-336</v>
      </c>
      <c r="Q188" s="551">
        <f>'PSM V MARIA BAIXA'!S23</f>
        <v>0</v>
      </c>
      <c r="R188" s="449">
        <f t="shared" si="328"/>
        <v>-336</v>
      </c>
      <c r="S188" s="382">
        <f t="shared" si="329"/>
        <v>0</v>
      </c>
      <c r="T188" s="462">
        <f t="shared" si="330"/>
        <v>-1008</v>
      </c>
    </row>
    <row r="189" spans="1:20" ht="15.75" thickBot="1" x14ac:dyDescent="0.3">
      <c r="A189" s="160" t="s">
        <v>191</v>
      </c>
      <c r="B189" s="406">
        <v>30</v>
      </c>
      <c r="C189" s="185">
        <f>'PSM V MARIA BAIXA'!B24</f>
        <v>1</v>
      </c>
      <c r="D189" s="430">
        <f t="shared" si="320"/>
        <v>30</v>
      </c>
      <c r="E189" s="568">
        <f>'PSM V MARIA BAIXA'!G24</f>
        <v>0</v>
      </c>
      <c r="F189" s="450">
        <f t="shared" si="321"/>
        <v>-30</v>
      </c>
      <c r="G189" s="568">
        <f>'PSM V MARIA BAIXA'!I24</f>
        <v>0</v>
      </c>
      <c r="H189" s="450">
        <f t="shared" si="322"/>
        <v>-30</v>
      </c>
      <c r="I189" s="568">
        <f>'PSM V MARIA BAIXA'!K24</f>
        <v>0</v>
      </c>
      <c r="J189" s="450">
        <f t="shared" si="323"/>
        <v>-30</v>
      </c>
      <c r="K189" s="383">
        <f t="shared" si="324"/>
        <v>0</v>
      </c>
      <c r="L189" s="463">
        <f t="shared" si="325"/>
        <v>-90</v>
      </c>
      <c r="M189" s="568">
        <f>'PSM V MARIA BAIXA'!O24</f>
        <v>0</v>
      </c>
      <c r="N189" s="450">
        <f t="shared" si="326"/>
        <v>-30</v>
      </c>
      <c r="O189" s="568">
        <f>'PSM V MARIA BAIXA'!Q24</f>
        <v>0</v>
      </c>
      <c r="P189" s="450">
        <f t="shared" si="327"/>
        <v>-30</v>
      </c>
      <c r="Q189" s="568">
        <f>'PSM V MARIA BAIXA'!S24</f>
        <v>0</v>
      </c>
      <c r="R189" s="450">
        <f t="shared" si="328"/>
        <v>-30</v>
      </c>
      <c r="S189" s="383">
        <f t="shared" si="329"/>
        <v>0</v>
      </c>
      <c r="T189" s="463">
        <f t="shared" si="330"/>
        <v>-90</v>
      </c>
    </row>
    <row r="190" spans="1:20" ht="15.75" thickBot="1" x14ac:dyDescent="0.3">
      <c r="A190" s="164" t="s">
        <v>7</v>
      </c>
      <c r="B190" s="424">
        <f>SUM(B185:B189)</f>
        <v>96</v>
      </c>
      <c r="C190" s="165">
        <f>SUM(C185:C189)</f>
        <v>84</v>
      </c>
      <c r="D190" s="431">
        <f t="shared" ref="D190:T190" si="331">SUM(D185:D189)</f>
        <v>1044</v>
      </c>
      <c r="E190" s="558">
        <f t="shared" si="331"/>
        <v>0</v>
      </c>
      <c r="F190" s="451">
        <f t="shared" si="331"/>
        <v>-1044</v>
      </c>
      <c r="G190" s="558">
        <f t="shared" si="331"/>
        <v>0</v>
      </c>
      <c r="H190" s="451">
        <f t="shared" si="331"/>
        <v>-1044</v>
      </c>
      <c r="I190" s="558">
        <f t="shared" si="331"/>
        <v>0</v>
      </c>
      <c r="J190" s="451">
        <f t="shared" si="331"/>
        <v>-1044</v>
      </c>
      <c r="K190" s="106">
        <f t="shared" ref="K190:L190" si="332">SUM(K185:K189)</f>
        <v>0</v>
      </c>
      <c r="L190" s="854">
        <f t="shared" si="332"/>
        <v>-3132</v>
      </c>
      <c r="M190" s="558">
        <f t="shared" si="331"/>
        <v>0</v>
      </c>
      <c r="N190" s="451">
        <f t="shared" si="331"/>
        <v>-1044</v>
      </c>
      <c r="O190" s="558">
        <f t="shared" si="331"/>
        <v>0</v>
      </c>
      <c r="P190" s="451">
        <f t="shared" si="331"/>
        <v>-1044</v>
      </c>
      <c r="Q190" s="558">
        <f t="shared" si="331"/>
        <v>0</v>
      </c>
      <c r="R190" s="451">
        <f t="shared" si="331"/>
        <v>-1044</v>
      </c>
      <c r="S190" s="106">
        <f t="shared" si="331"/>
        <v>0</v>
      </c>
      <c r="T190" s="464">
        <f t="shared" si="331"/>
        <v>-3132</v>
      </c>
    </row>
    <row r="191" spans="1:20" hidden="1" x14ac:dyDescent="0.25"/>
    <row r="192" spans="1:20" ht="15.75" hidden="1" x14ac:dyDescent="0.25">
      <c r="A192" s="1427" t="s">
        <v>260</v>
      </c>
      <c r="B192" s="1428"/>
      <c r="C192" s="1428"/>
      <c r="D192" s="1428"/>
      <c r="E192" s="1428"/>
      <c r="F192" s="1428"/>
      <c r="G192" s="1428"/>
      <c r="H192" s="1428"/>
      <c r="I192" s="1428"/>
      <c r="J192" s="1428"/>
      <c r="K192" s="1428"/>
      <c r="L192" s="1428"/>
      <c r="M192" s="1428"/>
      <c r="N192" s="1428"/>
      <c r="O192" s="1428"/>
      <c r="P192" s="1428"/>
      <c r="Q192" s="1428"/>
      <c r="R192" s="1428"/>
      <c r="S192" s="1428"/>
      <c r="T192" s="1428"/>
    </row>
    <row r="193" spans="1:20" ht="36.75" hidden="1" thickBot="1" x14ac:dyDescent="0.3">
      <c r="A193" s="144" t="s">
        <v>14</v>
      </c>
      <c r="B193" s="403" t="s">
        <v>231</v>
      </c>
      <c r="C193" s="145" t="s">
        <v>173</v>
      </c>
      <c r="D193" s="433" t="s">
        <v>232</v>
      </c>
      <c r="E193" s="550" t="s">
        <v>2</v>
      </c>
      <c r="F193" s="476" t="s">
        <v>234</v>
      </c>
      <c r="G193" s="550" t="s">
        <v>3</v>
      </c>
      <c r="H193" s="476" t="s">
        <v>235</v>
      </c>
      <c r="I193" s="550" t="s">
        <v>4</v>
      </c>
      <c r="J193" s="476" t="s">
        <v>236</v>
      </c>
      <c r="K193" s="380" t="s">
        <v>206</v>
      </c>
      <c r="L193" s="474" t="s">
        <v>233</v>
      </c>
      <c r="M193" s="550" t="s">
        <v>5</v>
      </c>
      <c r="N193" s="476" t="s">
        <v>237</v>
      </c>
      <c r="O193" s="569" t="s">
        <v>203</v>
      </c>
      <c r="P193" s="476" t="s">
        <v>238</v>
      </c>
      <c r="Q193" s="569" t="s">
        <v>204</v>
      </c>
      <c r="R193" s="476" t="s">
        <v>239</v>
      </c>
      <c r="S193" s="380" t="s">
        <v>206</v>
      </c>
      <c r="T193" s="474" t="s">
        <v>233</v>
      </c>
    </row>
    <row r="194" spans="1:20" ht="15.75" hidden="1" thickTop="1" x14ac:dyDescent="0.25">
      <c r="A194" s="151" t="s">
        <v>195</v>
      </c>
      <c r="B194" s="404">
        <v>12</v>
      </c>
      <c r="C194" s="182">
        <f>'AMA JD BRASIL'!B15</f>
        <v>20</v>
      </c>
      <c r="D194" s="427">
        <f t="shared" ref="D194:D195" si="333">C194*B194</f>
        <v>240</v>
      </c>
      <c r="E194" s="562">
        <f>'AMA JD BRASIL'!C15</f>
        <v>17</v>
      </c>
      <c r="F194" s="448">
        <f t="shared" ref="F194:F195" si="334">(E194*$B194)-$D194</f>
        <v>-36</v>
      </c>
      <c r="G194" s="562">
        <f>'AMA JD BRASIL'!E15</f>
        <v>0</v>
      </c>
      <c r="H194" s="448">
        <f t="shared" ref="H194:H195" si="335">(G194*$B194)-$D194</f>
        <v>-240</v>
      </c>
      <c r="I194" s="562">
        <f>'AMA JD BRASIL'!G15</f>
        <v>0</v>
      </c>
      <c r="J194" s="448">
        <f t="shared" ref="J194:J195" si="336">(I194*$B194)-$D194</f>
        <v>-240</v>
      </c>
      <c r="K194" s="366">
        <f>SUM(E194,G194,I194)</f>
        <v>17</v>
      </c>
      <c r="L194" s="461">
        <f t="shared" ref="L194:L195" si="337">(K194*$B194)-$D194*3</f>
        <v>-516</v>
      </c>
      <c r="M194" s="562">
        <f>'AMA JD BRASIL'!K15</f>
        <v>0</v>
      </c>
      <c r="N194" s="448">
        <f t="shared" ref="N194:N195" si="338">(M194*$B194)-$D194</f>
        <v>-240</v>
      </c>
      <c r="O194" s="562">
        <f>'AMA JD BRASIL'!M15</f>
        <v>0</v>
      </c>
      <c r="P194" s="448">
        <f t="shared" ref="P194:P195" si="339">(O194*$B194)-$D194</f>
        <v>-240</v>
      </c>
      <c r="Q194" s="562">
        <f>'AMA JD BRASIL'!O15</f>
        <v>0</v>
      </c>
      <c r="R194" s="448">
        <f t="shared" ref="R194:R195" si="340">(Q194*$B194)-$D194</f>
        <v>-240</v>
      </c>
      <c r="S194" s="366">
        <f>SUM(M194,O194,Q194)</f>
        <v>0</v>
      </c>
      <c r="T194" s="461">
        <f t="shared" ref="T194:T195" si="341">(S194*$B194)-$D194*3</f>
        <v>-720</v>
      </c>
    </row>
    <row r="195" spans="1:20" ht="15.75" hidden="1" thickBot="1" x14ac:dyDescent="0.3">
      <c r="A195" s="160" t="s">
        <v>190</v>
      </c>
      <c r="B195" s="406">
        <v>12</v>
      </c>
      <c r="C195" s="185">
        <f>'AMA JD BRASIL'!B16</f>
        <v>12</v>
      </c>
      <c r="D195" s="430">
        <f t="shared" si="333"/>
        <v>144</v>
      </c>
      <c r="E195" s="568">
        <f>'AMA JD BRASIL'!C16</f>
        <v>4</v>
      </c>
      <c r="F195" s="450">
        <f t="shared" si="334"/>
        <v>-96</v>
      </c>
      <c r="G195" s="568">
        <f>'AMA JD BRASIL'!E16</f>
        <v>0</v>
      </c>
      <c r="H195" s="450">
        <f t="shared" si="335"/>
        <v>-144</v>
      </c>
      <c r="I195" s="568">
        <f>'AMA JD BRASIL'!G16</f>
        <v>0</v>
      </c>
      <c r="J195" s="450">
        <f t="shared" si="336"/>
        <v>-144</v>
      </c>
      <c r="K195" s="383">
        <f>SUM(E195,G195,I195)</f>
        <v>4</v>
      </c>
      <c r="L195" s="463">
        <f t="shared" si="337"/>
        <v>-384</v>
      </c>
      <c r="M195" s="568">
        <f>'AMA JD BRASIL'!K16</f>
        <v>0</v>
      </c>
      <c r="N195" s="450">
        <f t="shared" si="338"/>
        <v>-144</v>
      </c>
      <c r="O195" s="568">
        <f>'AMA JD BRASIL'!M16</f>
        <v>0</v>
      </c>
      <c r="P195" s="450">
        <f t="shared" si="339"/>
        <v>-144</v>
      </c>
      <c r="Q195" s="568">
        <f>'AMA JD BRASIL'!O16</f>
        <v>0</v>
      </c>
      <c r="R195" s="450">
        <f t="shared" si="340"/>
        <v>-144</v>
      </c>
      <c r="S195" s="383">
        <f>SUM(M195,O195,Q195)</f>
        <v>0</v>
      </c>
      <c r="T195" s="463">
        <f t="shared" si="341"/>
        <v>-432</v>
      </c>
    </row>
    <row r="196" spans="1:20" ht="15.75" hidden="1" thickBot="1" x14ac:dyDescent="0.3">
      <c r="A196" s="164" t="s">
        <v>7</v>
      </c>
      <c r="B196" s="424">
        <f>SUM(B194:B195)</f>
        <v>24</v>
      </c>
      <c r="C196" s="165">
        <f t="shared" ref="C196:T196" si="342">SUM(C194:C195)</f>
        <v>32</v>
      </c>
      <c r="D196" s="431">
        <f t="shared" si="342"/>
        <v>384</v>
      </c>
      <c r="E196" s="558">
        <f t="shared" si="342"/>
        <v>21</v>
      </c>
      <c r="F196" s="451">
        <f t="shared" si="342"/>
        <v>-132</v>
      </c>
      <c r="G196" s="558">
        <f t="shared" si="342"/>
        <v>0</v>
      </c>
      <c r="H196" s="451">
        <f t="shared" si="342"/>
        <v>-384</v>
      </c>
      <c r="I196" s="558">
        <f t="shared" si="342"/>
        <v>0</v>
      </c>
      <c r="J196" s="451">
        <f t="shared" si="342"/>
        <v>-384</v>
      </c>
      <c r="K196" s="106">
        <f t="shared" ref="K196:L196" si="343">SUM(K194:K195)</f>
        <v>21</v>
      </c>
      <c r="L196" s="854">
        <f t="shared" si="343"/>
        <v>-900</v>
      </c>
      <c r="M196" s="558">
        <f t="shared" si="342"/>
        <v>0</v>
      </c>
      <c r="N196" s="451">
        <f t="shared" si="342"/>
        <v>-384</v>
      </c>
      <c r="O196" s="558">
        <f t="shared" si="342"/>
        <v>0</v>
      </c>
      <c r="P196" s="451">
        <f t="shared" si="342"/>
        <v>-384</v>
      </c>
      <c r="Q196" s="558">
        <f t="shared" si="342"/>
        <v>0</v>
      </c>
      <c r="R196" s="451">
        <f t="shared" si="342"/>
        <v>-384</v>
      </c>
      <c r="S196" s="106">
        <f t="shared" si="342"/>
        <v>0</v>
      </c>
      <c r="T196" s="464">
        <f t="shared" si="342"/>
        <v>-1152</v>
      </c>
    </row>
    <row r="197" spans="1:20" hidden="1" x14ac:dyDescent="0.25">
      <c r="D197" s="446"/>
    </row>
    <row r="198" spans="1:20" ht="15.75" hidden="1" x14ac:dyDescent="0.25">
      <c r="A198" s="1427" t="s">
        <v>261</v>
      </c>
      <c r="B198" s="1428"/>
      <c r="C198" s="1428"/>
      <c r="D198" s="1428"/>
      <c r="E198" s="1428"/>
      <c r="F198" s="1428"/>
      <c r="G198" s="1428"/>
      <c r="H198" s="1428"/>
      <c r="I198" s="1428"/>
      <c r="J198" s="1428"/>
      <c r="K198" s="1428"/>
      <c r="L198" s="1428"/>
      <c r="M198" s="1428"/>
      <c r="N198" s="1428"/>
      <c r="O198" s="1428"/>
      <c r="P198" s="1428"/>
      <c r="Q198" s="1428"/>
      <c r="R198" s="1428"/>
      <c r="S198" s="1428"/>
      <c r="T198" s="1428"/>
    </row>
    <row r="199" spans="1:20" ht="36.75" hidden="1" thickBot="1" x14ac:dyDescent="0.3">
      <c r="A199" s="144" t="s">
        <v>14</v>
      </c>
      <c r="B199" s="403" t="s">
        <v>231</v>
      </c>
      <c r="C199" s="145" t="s">
        <v>173</v>
      </c>
      <c r="D199" s="433" t="s">
        <v>232</v>
      </c>
      <c r="E199" s="550" t="s">
        <v>2</v>
      </c>
      <c r="F199" s="476" t="s">
        <v>234</v>
      </c>
      <c r="G199" s="550" t="s">
        <v>3</v>
      </c>
      <c r="H199" s="476" t="s">
        <v>235</v>
      </c>
      <c r="I199" s="550" t="s">
        <v>4</v>
      </c>
      <c r="J199" s="476" t="s">
        <v>236</v>
      </c>
      <c r="K199" s="380" t="s">
        <v>206</v>
      </c>
      <c r="L199" s="474" t="s">
        <v>233</v>
      </c>
      <c r="M199" s="550" t="s">
        <v>5</v>
      </c>
      <c r="N199" s="476" t="s">
        <v>237</v>
      </c>
      <c r="O199" s="569" t="s">
        <v>203</v>
      </c>
      <c r="P199" s="476" t="s">
        <v>238</v>
      </c>
      <c r="Q199" s="569" t="s">
        <v>204</v>
      </c>
      <c r="R199" s="476" t="s">
        <v>239</v>
      </c>
      <c r="S199" s="380" t="s">
        <v>206</v>
      </c>
      <c r="T199" s="474" t="s">
        <v>233</v>
      </c>
    </row>
    <row r="200" spans="1:20" ht="15.75" hidden="1" thickTop="1" x14ac:dyDescent="0.25">
      <c r="A200" s="151" t="s">
        <v>195</v>
      </c>
      <c r="B200" s="404">
        <v>12</v>
      </c>
      <c r="C200" s="182">
        <f>'AMA VL QUILHERME'!B7</f>
        <v>18</v>
      </c>
      <c r="D200" s="427">
        <f t="shared" ref="D200:D201" si="344">C200*B200</f>
        <v>216</v>
      </c>
      <c r="E200" s="562">
        <f>'AMA VL QUILHERME'!C7</f>
        <v>13</v>
      </c>
      <c r="F200" s="448">
        <f t="shared" ref="F200:F201" si="345">(E200*$B200)-$D200</f>
        <v>-60</v>
      </c>
      <c r="G200" s="562">
        <f>'AMA VL QUILHERME'!E7</f>
        <v>0</v>
      </c>
      <c r="H200" s="448">
        <f t="shared" ref="H200:H201" si="346">(G200*$B200)-$D200</f>
        <v>-216</v>
      </c>
      <c r="I200" s="562">
        <f>'AMA VL QUILHERME'!G7</f>
        <v>0</v>
      </c>
      <c r="J200" s="448">
        <f t="shared" ref="J200:J201" si="347">(I200*$B200)-$D200</f>
        <v>-216</v>
      </c>
      <c r="K200" s="366">
        <f>SUM(E200,G200,I200)</f>
        <v>13</v>
      </c>
      <c r="L200" s="461">
        <f t="shared" ref="L200:L201" si="348">(K200*$B200)-$D200*3</f>
        <v>-492</v>
      </c>
      <c r="M200" s="562">
        <f>'AMA VL QUILHERME'!K7</f>
        <v>0</v>
      </c>
      <c r="N200" s="448">
        <f t="shared" ref="N200:N201" si="349">(M200*$B200)-$D200</f>
        <v>-216</v>
      </c>
      <c r="O200" s="562">
        <f>'AMA VL QUILHERME'!M7</f>
        <v>0</v>
      </c>
      <c r="P200" s="448">
        <f t="shared" ref="P200:P201" si="350">(O200*$B200)-$D200</f>
        <v>-216</v>
      </c>
      <c r="Q200" s="562">
        <f>'AMA VL QUILHERME'!O7</f>
        <v>0</v>
      </c>
      <c r="R200" s="448">
        <f t="shared" ref="R200:R201" si="351">(Q200*$B200)-$D200</f>
        <v>-216</v>
      </c>
      <c r="S200" s="366">
        <f>SUM(M200,O200,Q200)</f>
        <v>0</v>
      </c>
      <c r="T200" s="461">
        <f t="shared" ref="T200:T201" si="352">(S200*$B200)-$D200*3</f>
        <v>-648</v>
      </c>
    </row>
    <row r="201" spans="1:20" ht="15.75" hidden="1" thickBot="1" x14ac:dyDescent="0.3">
      <c r="A201" s="160" t="s">
        <v>190</v>
      </c>
      <c r="B201" s="406">
        <v>12</v>
      </c>
      <c r="C201" s="185">
        <f>'AMA VL QUILHERME'!B8</f>
        <v>12</v>
      </c>
      <c r="D201" s="430">
        <f t="shared" si="344"/>
        <v>144</v>
      </c>
      <c r="E201" s="568">
        <f>'AMA VL QUILHERME'!C8</f>
        <v>6</v>
      </c>
      <c r="F201" s="450">
        <f t="shared" si="345"/>
        <v>-72</v>
      </c>
      <c r="G201" s="568">
        <f>'AMA VL QUILHERME'!E8</f>
        <v>0</v>
      </c>
      <c r="H201" s="450">
        <f t="shared" si="346"/>
        <v>-144</v>
      </c>
      <c r="I201" s="568">
        <f>'AMA VL QUILHERME'!G8</f>
        <v>0</v>
      </c>
      <c r="J201" s="450">
        <f t="shared" si="347"/>
        <v>-144</v>
      </c>
      <c r="K201" s="383">
        <f>SUM(E201,G201,I201)</f>
        <v>6</v>
      </c>
      <c r="L201" s="463">
        <f t="shared" si="348"/>
        <v>-360</v>
      </c>
      <c r="M201" s="568">
        <f>'AMA VL QUILHERME'!K8</f>
        <v>0</v>
      </c>
      <c r="N201" s="450">
        <f t="shared" si="349"/>
        <v>-144</v>
      </c>
      <c r="O201" s="568">
        <f>'AMA VL QUILHERME'!M8</f>
        <v>0</v>
      </c>
      <c r="P201" s="450">
        <f t="shared" si="350"/>
        <v>-144</v>
      </c>
      <c r="Q201" s="568">
        <f>'AMA VL QUILHERME'!O8</f>
        <v>0</v>
      </c>
      <c r="R201" s="450">
        <f t="shared" si="351"/>
        <v>-144</v>
      </c>
      <c r="S201" s="383">
        <f>SUM(M201,O201,Q201)</f>
        <v>0</v>
      </c>
      <c r="T201" s="463">
        <f t="shared" si="352"/>
        <v>-432</v>
      </c>
    </row>
    <row r="202" spans="1:20" ht="15.75" hidden="1" thickBot="1" x14ac:dyDescent="0.3">
      <c r="A202" s="164" t="s">
        <v>7</v>
      </c>
      <c r="B202" s="424">
        <f>SUM(B200:B201)</f>
        <v>24</v>
      </c>
      <c r="C202" s="165">
        <f>SUM(C200:C201)</f>
        <v>30</v>
      </c>
      <c r="D202" s="431">
        <f t="shared" ref="D202:T202" si="353">SUM(D200:D201)</f>
        <v>360</v>
      </c>
      <c r="E202" s="558">
        <f t="shared" si="353"/>
        <v>19</v>
      </c>
      <c r="F202" s="451">
        <f t="shared" si="353"/>
        <v>-132</v>
      </c>
      <c r="G202" s="558">
        <f t="shared" si="353"/>
        <v>0</v>
      </c>
      <c r="H202" s="451">
        <f t="shared" si="353"/>
        <v>-360</v>
      </c>
      <c r="I202" s="558">
        <f t="shared" si="353"/>
        <v>0</v>
      </c>
      <c r="J202" s="451">
        <f t="shared" si="353"/>
        <v>-360</v>
      </c>
      <c r="K202" s="106">
        <f t="shared" ref="K202:L202" si="354">SUM(K200:K201)</f>
        <v>19</v>
      </c>
      <c r="L202" s="854">
        <f t="shared" si="354"/>
        <v>-852</v>
      </c>
      <c r="M202" s="558">
        <f t="shared" si="353"/>
        <v>0</v>
      </c>
      <c r="N202" s="451">
        <f t="shared" si="353"/>
        <v>-360</v>
      </c>
      <c r="O202" s="558">
        <f t="shared" si="353"/>
        <v>0</v>
      </c>
      <c r="P202" s="451">
        <f t="shared" si="353"/>
        <v>-360</v>
      </c>
      <c r="Q202" s="558">
        <f t="shared" si="353"/>
        <v>0</v>
      </c>
      <c r="R202" s="451">
        <f t="shared" si="353"/>
        <v>-360</v>
      </c>
      <c r="S202" s="106">
        <f t="shared" si="353"/>
        <v>0</v>
      </c>
      <c r="T202" s="464">
        <f t="shared" si="353"/>
        <v>-1080</v>
      </c>
    </row>
    <row r="203" spans="1:20" hidden="1" x14ac:dyDescent="0.25"/>
    <row r="204" spans="1:20" ht="15.75" hidden="1" x14ac:dyDescent="0.25">
      <c r="A204" s="1427" t="s">
        <v>262</v>
      </c>
      <c r="B204" s="1428"/>
      <c r="C204" s="1428"/>
      <c r="D204" s="1428"/>
      <c r="E204" s="1428"/>
      <c r="F204" s="1428"/>
      <c r="G204" s="1428"/>
      <c r="H204" s="1428"/>
      <c r="I204" s="1428"/>
      <c r="J204" s="1428"/>
      <c r="K204" s="1428"/>
      <c r="L204" s="1428"/>
      <c r="M204" s="1428"/>
      <c r="N204" s="1428"/>
      <c r="O204" s="1428"/>
      <c r="P204" s="1428"/>
      <c r="Q204" s="1428"/>
      <c r="R204" s="1428"/>
      <c r="S204" s="1428"/>
      <c r="T204" s="1428"/>
    </row>
    <row r="205" spans="1:20" ht="36.75" hidden="1" thickBot="1" x14ac:dyDescent="0.3">
      <c r="A205" s="144" t="s">
        <v>14</v>
      </c>
      <c r="B205" s="403" t="s">
        <v>231</v>
      </c>
      <c r="C205" s="145" t="s">
        <v>173</v>
      </c>
      <c r="D205" s="433" t="s">
        <v>232</v>
      </c>
      <c r="E205" s="550" t="s">
        <v>2</v>
      </c>
      <c r="F205" s="476" t="s">
        <v>234</v>
      </c>
      <c r="G205" s="550" t="s">
        <v>3</v>
      </c>
      <c r="H205" s="476" t="s">
        <v>235</v>
      </c>
      <c r="I205" s="550" t="s">
        <v>4</v>
      </c>
      <c r="J205" s="476" t="s">
        <v>236</v>
      </c>
      <c r="K205" s="380" t="s">
        <v>206</v>
      </c>
      <c r="L205" s="474" t="s">
        <v>233</v>
      </c>
      <c r="M205" s="550" t="s">
        <v>5</v>
      </c>
      <c r="N205" s="476" t="s">
        <v>237</v>
      </c>
      <c r="O205" s="569" t="s">
        <v>203</v>
      </c>
      <c r="P205" s="476" t="s">
        <v>238</v>
      </c>
      <c r="Q205" s="569" t="s">
        <v>204</v>
      </c>
      <c r="R205" s="476" t="s">
        <v>239</v>
      </c>
      <c r="S205" s="380" t="s">
        <v>206</v>
      </c>
      <c r="T205" s="474" t="s">
        <v>233</v>
      </c>
    </row>
    <row r="206" spans="1:20" ht="15.75" hidden="1" thickTop="1" x14ac:dyDescent="0.25">
      <c r="A206" s="151" t="s">
        <v>195</v>
      </c>
      <c r="B206" s="404">
        <v>12</v>
      </c>
      <c r="C206" s="182">
        <f>'AMA VL MEDEIROS'!B7</f>
        <v>18</v>
      </c>
      <c r="D206" s="427">
        <f>C206*B206</f>
        <v>216</v>
      </c>
      <c r="E206" s="562">
        <f>'AMA VL MEDEIROS'!C7</f>
        <v>16</v>
      </c>
      <c r="F206" s="448">
        <f t="shared" ref="F206:F207" si="355">(E206*$B206)-$D206</f>
        <v>-24</v>
      </c>
      <c r="G206" s="562">
        <f>'AMA VL MEDEIROS'!E7</f>
        <v>0</v>
      </c>
      <c r="H206" s="448">
        <f t="shared" ref="H206:H207" si="356">(G206*$B206)-$D206</f>
        <v>-216</v>
      </c>
      <c r="I206" s="562">
        <f>'AMA VL MEDEIROS'!G7</f>
        <v>0</v>
      </c>
      <c r="J206" s="448">
        <f t="shared" ref="J206:J207" si="357">(I206*$B206)-$D206</f>
        <v>-216</v>
      </c>
      <c r="K206" s="366">
        <f>SUM(E206,G206,I206)</f>
        <v>16</v>
      </c>
      <c r="L206" s="461">
        <f t="shared" ref="L206:L207" si="358">(K206*$B206)-$D206*3</f>
        <v>-456</v>
      </c>
      <c r="M206" s="562">
        <f>'AMA VL MEDEIROS'!K7</f>
        <v>0</v>
      </c>
      <c r="N206" s="448">
        <f t="shared" ref="N206:N207" si="359">(M206*$B206)-$D206</f>
        <v>-216</v>
      </c>
      <c r="O206" s="562">
        <f>'AMA VL MEDEIROS'!M7</f>
        <v>0</v>
      </c>
      <c r="P206" s="448">
        <f t="shared" ref="P206:P207" si="360">(O206*$B206)-$D206</f>
        <v>-216</v>
      </c>
      <c r="Q206" s="562">
        <f>'AMA VL MEDEIROS'!O7</f>
        <v>0</v>
      </c>
      <c r="R206" s="448">
        <f t="shared" ref="R206:R207" si="361">(Q206*$B206)-$D206</f>
        <v>-216</v>
      </c>
      <c r="S206" s="366">
        <f>SUM(M206,O206,Q206)</f>
        <v>0</v>
      </c>
      <c r="T206" s="461">
        <f t="shared" ref="T206:T207" si="362">(S206*$B206)-$D206*3</f>
        <v>-648</v>
      </c>
    </row>
    <row r="207" spans="1:20" ht="15.75" hidden="1" thickBot="1" x14ac:dyDescent="0.3">
      <c r="A207" s="199" t="s">
        <v>190</v>
      </c>
      <c r="B207" s="414">
        <v>12</v>
      </c>
      <c r="C207" s="379">
        <f>'AMA VL MEDEIROS'!B8</f>
        <v>12</v>
      </c>
      <c r="D207" s="441">
        <f>C207*B207</f>
        <v>144</v>
      </c>
      <c r="E207" s="552">
        <f>'AMA VL MEDEIROS'!C8</f>
        <v>9</v>
      </c>
      <c r="F207" s="457">
        <f t="shared" si="355"/>
        <v>-36</v>
      </c>
      <c r="G207" s="552">
        <f>'AMA VL MEDEIROS'!E8</f>
        <v>0</v>
      </c>
      <c r="H207" s="457">
        <f t="shared" si="356"/>
        <v>-144</v>
      </c>
      <c r="I207" s="552">
        <f>'AMA VL MEDEIROS'!G8</f>
        <v>0</v>
      </c>
      <c r="J207" s="457">
        <f t="shared" si="357"/>
        <v>-144</v>
      </c>
      <c r="K207" s="390">
        <f>SUM(E207,G207,I207)</f>
        <v>9</v>
      </c>
      <c r="L207" s="470">
        <f t="shared" si="358"/>
        <v>-324</v>
      </c>
      <c r="M207" s="552">
        <f>'AMA VL MEDEIROS'!K8</f>
        <v>0</v>
      </c>
      <c r="N207" s="457">
        <f t="shared" si="359"/>
        <v>-144</v>
      </c>
      <c r="O207" s="552">
        <f>'AMA VL MEDEIROS'!M8</f>
        <v>0</v>
      </c>
      <c r="P207" s="457">
        <f t="shared" si="360"/>
        <v>-144</v>
      </c>
      <c r="Q207" s="552">
        <f>'AMA VL MEDEIROS'!O8</f>
        <v>0</v>
      </c>
      <c r="R207" s="457">
        <f t="shared" si="361"/>
        <v>-144</v>
      </c>
      <c r="S207" s="390">
        <f>SUM(M207,O207,Q207)</f>
        <v>0</v>
      </c>
      <c r="T207" s="470">
        <f t="shared" si="362"/>
        <v>-432</v>
      </c>
    </row>
    <row r="208" spans="1:20" ht="15.75" hidden="1" thickBot="1" x14ac:dyDescent="0.3">
      <c r="A208" s="487" t="s">
        <v>7</v>
      </c>
      <c r="B208" s="488">
        <f>SUM(B206:B207)</f>
        <v>24</v>
      </c>
      <c r="C208" s="531">
        <f>SUM(C206:C207)</f>
        <v>30</v>
      </c>
      <c r="D208" s="532">
        <f t="shared" ref="D208:T208" si="363">SUM(D206:D207)</f>
        <v>360</v>
      </c>
      <c r="E208" s="555">
        <f t="shared" si="363"/>
        <v>25</v>
      </c>
      <c r="F208" s="490">
        <f t="shared" si="363"/>
        <v>-60</v>
      </c>
      <c r="G208" s="555">
        <f t="shared" si="363"/>
        <v>0</v>
      </c>
      <c r="H208" s="490">
        <f t="shared" si="363"/>
        <v>-360</v>
      </c>
      <c r="I208" s="555">
        <f t="shared" si="363"/>
        <v>0</v>
      </c>
      <c r="J208" s="490">
        <f t="shared" si="363"/>
        <v>-360</v>
      </c>
      <c r="K208" s="491">
        <f t="shared" ref="K208:L208" si="364">SUM(K206:K207)</f>
        <v>25</v>
      </c>
      <c r="L208" s="492">
        <f t="shared" si="364"/>
        <v>-780</v>
      </c>
      <c r="M208" s="555">
        <f t="shared" si="363"/>
        <v>0</v>
      </c>
      <c r="N208" s="490">
        <f t="shared" si="363"/>
        <v>-360</v>
      </c>
      <c r="O208" s="555">
        <f t="shared" si="363"/>
        <v>0</v>
      </c>
      <c r="P208" s="490">
        <f t="shared" si="363"/>
        <v>-360</v>
      </c>
      <c r="Q208" s="555">
        <f t="shared" si="363"/>
        <v>0</v>
      </c>
      <c r="R208" s="490">
        <f t="shared" si="363"/>
        <v>-360</v>
      </c>
      <c r="S208" s="491">
        <f t="shared" si="363"/>
        <v>0</v>
      </c>
      <c r="T208" s="492">
        <f t="shared" si="363"/>
        <v>-1080</v>
      </c>
    </row>
    <row r="209" spans="4:4" x14ac:dyDescent="0.25">
      <c r="D209" s="446"/>
    </row>
  </sheetData>
  <sheetProtection sheet="1" objects="1" scenarios="1"/>
  <mergeCells count="28">
    <mergeCell ref="A77:T77"/>
    <mergeCell ref="A85:T85"/>
    <mergeCell ref="A93:T93"/>
    <mergeCell ref="A100:T100"/>
    <mergeCell ref="A1:O1"/>
    <mergeCell ref="A2:O2"/>
    <mergeCell ref="A38:T38"/>
    <mergeCell ref="A47:T47"/>
    <mergeCell ref="A55:T55"/>
    <mergeCell ref="A60:T60"/>
    <mergeCell ref="A19:T19"/>
    <mergeCell ref="A24:T24"/>
    <mergeCell ref="A192:T192"/>
    <mergeCell ref="A198:T198"/>
    <mergeCell ref="A204:T204"/>
    <mergeCell ref="A4:T4"/>
    <mergeCell ref="A143:T143"/>
    <mergeCell ref="A148:T148"/>
    <mergeCell ref="A155:T155"/>
    <mergeCell ref="A162:T162"/>
    <mergeCell ref="A167:T167"/>
    <mergeCell ref="A183:T183"/>
    <mergeCell ref="A105:T105"/>
    <mergeCell ref="A112:T112"/>
    <mergeCell ref="A119:T119"/>
    <mergeCell ref="A126:T126"/>
    <mergeCell ref="A136:T136"/>
    <mergeCell ref="A68:T6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T90"/>
  <sheetViews>
    <sheetView showGridLines="0" workbookViewId="0">
      <selection sqref="A1:O1"/>
    </sheetView>
  </sheetViews>
  <sheetFormatPr defaultColWidth="8.85546875" defaultRowHeight="15" x14ac:dyDescent="0.25"/>
  <cols>
    <col min="1" max="1" width="31.140625" style="142" customWidth="1"/>
    <col min="2" max="2" width="7.85546875" style="426" customWidth="1"/>
    <col min="3" max="3" width="8.85546875" style="232"/>
    <col min="4" max="4" width="8.42578125" style="232" customWidth="1"/>
    <col min="5" max="5" width="8.140625" style="142" customWidth="1"/>
    <col min="6" max="6" width="8.140625" style="447" customWidth="1"/>
    <col min="7" max="7" width="8.140625" style="142" customWidth="1"/>
    <col min="8" max="8" width="8.140625" style="447" bestFit="1" customWidth="1"/>
    <col min="9" max="9" width="8.140625" style="142" customWidth="1"/>
    <col min="10" max="10" width="8" style="447" customWidth="1"/>
    <col min="11" max="11" width="8.85546875" style="232"/>
    <col min="12" max="12" width="8.42578125" style="460" customWidth="1"/>
    <col min="13" max="13" width="8.140625" style="142" customWidth="1"/>
    <col min="14" max="14" width="7.42578125" style="447" customWidth="1"/>
    <col min="15" max="15" width="8.140625" style="142" customWidth="1"/>
    <col min="16" max="16" width="7.5703125" style="447" customWidth="1"/>
    <col min="17" max="17" width="8.140625" style="142" customWidth="1"/>
    <col min="18" max="18" width="7.28515625" style="447" customWidth="1"/>
    <col min="19" max="19" width="8.85546875" style="232"/>
    <col min="20" max="20" width="8.28515625" style="460" customWidth="1"/>
    <col min="21" max="16384" width="8.85546875" style="142"/>
  </cols>
  <sheetData>
    <row r="1" spans="1:20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459"/>
      <c r="Q1" s="141"/>
    </row>
    <row r="2" spans="1:20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459"/>
      <c r="Q2" s="141"/>
    </row>
    <row r="3" spans="1:20" x14ac:dyDescent="0.25">
      <c r="A3" s="143" t="s">
        <v>201</v>
      </c>
      <c r="B3" s="423"/>
    </row>
    <row r="4" spans="1:20" ht="15.75" x14ac:dyDescent="0.25">
      <c r="A4" s="1466" t="s">
        <v>318</v>
      </c>
      <c r="B4" s="1467"/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  <c r="P4" s="1467"/>
      <c r="Q4" s="1467"/>
      <c r="R4" s="1467"/>
      <c r="S4" s="1467"/>
      <c r="T4" s="1467"/>
    </row>
    <row r="5" spans="1:20" ht="36.75" thickBot="1" x14ac:dyDescent="0.3">
      <c r="A5" s="144" t="s">
        <v>14</v>
      </c>
      <c r="B5" s="403" t="s">
        <v>231</v>
      </c>
      <c r="C5" s="145" t="s">
        <v>173</v>
      </c>
      <c r="D5" s="433" t="s">
        <v>232</v>
      </c>
      <c r="E5" s="475" t="str">
        <f>'Eq Minima Unds Horas'!E5</f>
        <v>MAR</v>
      </c>
      <c r="F5" s="476" t="str">
        <f>'Eq Minima Unds Horas'!F5</f>
        <v>Saldo Mar</v>
      </c>
      <c r="G5" s="475" t="str">
        <f>'Eq Minima Unds Horas'!G5</f>
        <v>ABR</v>
      </c>
      <c r="H5" s="476" t="str">
        <f>'Eq Minima Unds Horas'!H5</f>
        <v>Saldo Abr</v>
      </c>
      <c r="I5" s="475" t="str">
        <f>'Eq Minima Unds Horas'!I5</f>
        <v>MAI</v>
      </c>
      <c r="J5" s="476" t="str">
        <f>'Eq Minima Unds Horas'!J5</f>
        <v>Saldo Mai</v>
      </c>
      <c r="K5" s="380" t="str">
        <f>'Eq Minima Unds Horas'!K5</f>
        <v>3º Trimestre</v>
      </c>
      <c r="L5" s="474" t="str">
        <f>'Eq Minima Unds Horas'!L5</f>
        <v>Saldo Trim</v>
      </c>
      <c r="M5" s="475" t="str">
        <f>'Eq Minima Unds Horas'!M5</f>
        <v>JUN</v>
      </c>
      <c r="N5" s="476" t="str">
        <f>'Eq Minima Unds Horas'!N5</f>
        <v>Saldo Jun</v>
      </c>
      <c r="O5" s="477" t="str">
        <f>'Eq Minima Unds Horas'!O5</f>
        <v>JUL</v>
      </c>
      <c r="P5" s="476" t="str">
        <f>'Eq Minima Unds Horas'!P5</f>
        <v>Saldo Jul</v>
      </c>
      <c r="Q5" s="477" t="str">
        <f>'Eq Minima Unds Horas'!Q5</f>
        <v>AGO</v>
      </c>
      <c r="R5" s="476" t="str">
        <f>'Eq Minima Unds Horas'!R5</f>
        <v>Saldo Ago</v>
      </c>
      <c r="S5" s="380" t="str">
        <f>'Eq Minima Unds Horas'!S5</f>
        <v>4º Trimestre</v>
      </c>
      <c r="T5" s="474" t="str">
        <f>'Eq Minima Unds Horas'!T5</f>
        <v>Saldo Trim</v>
      </c>
    </row>
    <row r="6" spans="1:20" ht="15.75" thickTop="1" x14ac:dyDescent="0.25">
      <c r="A6" s="154" t="s">
        <v>319</v>
      </c>
      <c r="B6" s="405">
        <v>20</v>
      </c>
      <c r="C6" s="179">
        <f>C24</f>
        <v>9</v>
      </c>
      <c r="D6" s="428">
        <f>C6*B6</f>
        <v>180</v>
      </c>
      <c r="E6" s="155">
        <f>E24</f>
        <v>7</v>
      </c>
      <c r="F6" s="449">
        <f>(E6*$B6)-$D6</f>
        <v>-40</v>
      </c>
      <c r="G6" s="155">
        <f>G24</f>
        <v>0</v>
      </c>
      <c r="H6" s="449">
        <f>(G6*$B6)-$D6</f>
        <v>-180</v>
      </c>
      <c r="I6" s="155">
        <f>I24</f>
        <v>0</v>
      </c>
      <c r="J6" s="449">
        <f>(I6*$B6)-$D6</f>
        <v>-180</v>
      </c>
      <c r="K6" s="382">
        <f t="shared" ref="K6:K11" si="0">SUM(E6,G6,I6)</f>
        <v>7</v>
      </c>
      <c r="L6" s="462">
        <f t="shared" ref="L6:L12" si="1">(K6*$B6)-$D6*3</f>
        <v>-400</v>
      </c>
      <c r="M6" s="155">
        <f>M24</f>
        <v>0</v>
      </c>
      <c r="N6" s="449">
        <f t="shared" ref="N6" si="2">(M6*$B6)-$D6</f>
        <v>-180</v>
      </c>
      <c r="O6" s="155">
        <f>O24</f>
        <v>0</v>
      </c>
      <c r="P6" s="449">
        <f t="shared" ref="P6" si="3">(O6*$B6)-$D6</f>
        <v>-180</v>
      </c>
      <c r="Q6" s="155">
        <f>Q24</f>
        <v>0</v>
      </c>
      <c r="R6" s="449">
        <f t="shared" ref="R6" si="4">(Q6*$B6)-$D6</f>
        <v>-180</v>
      </c>
      <c r="S6" s="382">
        <f t="shared" ref="S6" si="5">SUM(M6,O6,Q6)</f>
        <v>0</v>
      </c>
      <c r="T6" s="462">
        <f t="shared" ref="T6:T16" si="6">(S6*$B6)-$D6*3</f>
        <v>-540</v>
      </c>
    </row>
    <row r="7" spans="1:20" x14ac:dyDescent="0.25">
      <c r="A7" s="154" t="s">
        <v>319</v>
      </c>
      <c r="B7" s="405">
        <v>20</v>
      </c>
      <c r="C7" s="179">
        <f>C25</f>
        <v>0</v>
      </c>
      <c r="D7" s="428">
        <f>C7*B7</f>
        <v>0</v>
      </c>
      <c r="E7" s="155">
        <f>E25</f>
        <v>0</v>
      </c>
      <c r="F7" s="449">
        <f>(E7*$B7)-$D7</f>
        <v>0</v>
      </c>
      <c r="G7" s="155">
        <f>G25</f>
        <v>0</v>
      </c>
      <c r="H7" s="449">
        <f>(G7*$B7)-$D7</f>
        <v>0</v>
      </c>
      <c r="I7" s="155">
        <f>I25</f>
        <v>0</v>
      </c>
      <c r="J7" s="449">
        <f>(I7*$B7)-$D7</f>
        <v>0</v>
      </c>
      <c r="K7" s="382">
        <f t="shared" si="0"/>
        <v>0</v>
      </c>
      <c r="L7" s="462">
        <f t="shared" ref="L7" si="7">(K7*$B7)-$D7*3</f>
        <v>0</v>
      </c>
      <c r="M7" s="155">
        <f>M25</f>
        <v>0</v>
      </c>
      <c r="N7" s="449">
        <f t="shared" ref="N7" si="8">(M7*$B7)-$D7</f>
        <v>0</v>
      </c>
      <c r="O7" s="155">
        <f>O25</f>
        <v>0</v>
      </c>
      <c r="P7" s="449">
        <f t="shared" ref="P7" si="9">(O7*$B7)-$D7</f>
        <v>0</v>
      </c>
      <c r="Q7" s="155">
        <f>Q25</f>
        <v>0</v>
      </c>
      <c r="R7" s="449">
        <f t="shared" ref="R7" si="10">(Q7*$B7)-$D7</f>
        <v>0</v>
      </c>
      <c r="S7" s="382">
        <f t="shared" ref="S7" si="11">SUM(M7,O7,Q7)</f>
        <v>0</v>
      </c>
      <c r="T7" s="462">
        <f t="shared" ref="T7" si="12">(S7*$B7)-$D7*3</f>
        <v>0</v>
      </c>
    </row>
    <row r="8" spans="1:20" x14ac:dyDescent="0.25">
      <c r="A8" s="154" t="s">
        <v>330</v>
      </c>
      <c r="B8" s="405">
        <v>20</v>
      </c>
      <c r="C8" s="179">
        <f>C30</f>
        <v>2</v>
      </c>
      <c r="D8" s="428">
        <f t="shared" ref="D8:D18" si="13">C8*B8</f>
        <v>40</v>
      </c>
      <c r="E8" s="155">
        <f>E30</f>
        <v>2</v>
      </c>
      <c r="F8" s="449">
        <f t="shared" ref="F8:F18" si="14">(E8*$B8)-$D8</f>
        <v>0</v>
      </c>
      <c r="G8" s="155">
        <f>G30</f>
        <v>0</v>
      </c>
      <c r="H8" s="449">
        <f t="shared" ref="H8:H18" si="15">(G8*$B8)-$D8</f>
        <v>-40</v>
      </c>
      <c r="I8" s="155">
        <f>I30</f>
        <v>0</v>
      </c>
      <c r="J8" s="449">
        <f t="shared" ref="J8:J18" si="16">(I8*$B8)-$D8</f>
        <v>-40</v>
      </c>
      <c r="K8" s="382">
        <f t="shared" si="0"/>
        <v>2</v>
      </c>
      <c r="L8" s="462">
        <f t="shared" si="1"/>
        <v>-80</v>
      </c>
      <c r="M8" s="155">
        <f>M30</f>
        <v>0</v>
      </c>
      <c r="N8" s="449">
        <f t="shared" ref="N8:N18" si="17">(M8*$B8)-$D8</f>
        <v>-40</v>
      </c>
      <c r="O8" s="155">
        <f>O30</f>
        <v>0</v>
      </c>
      <c r="P8" s="449">
        <f t="shared" ref="P8:P18" si="18">(O8*$B8)-$D8</f>
        <v>-40</v>
      </c>
      <c r="Q8" s="155">
        <f>Q30</f>
        <v>0</v>
      </c>
      <c r="R8" s="449">
        <f t="shared" ref="R8:R18" si="19">(Q8*$B8)-$D8</f>
        <v>-40</v>
      </c>
      <c r="S8" s="382">
        <f t="shared" ref="S8:S18" si="20">SUM(M8,O8,Q8)</f>
        <v>0</v>
      </c>
      <c r="T8" s="462">
        <f t="shared" si="6"/>
        <v>-120</v>
      </c>
    </row>
    <row r="9" spans="1:20" x14ac:dyDescent="0.25">
      <c r="A9" s="154" t="s">
        <v>331</v>
      </c>
      <c r="B9" s="405">
        <v>40</v>
      </c>
      <c r="C9" s="179">
        <f>C31</f>
        <v>2</v>
      </c>
      <c r="D9" s="428">
        <f t="shared" si="13"/>
        <v>80</v>
      </c>
      <c r="E9" s="155">
        <f>E31</f>
        <v>3</v>
      </c>
      <c r="F9" s="449">
        <f t="shared" si="14"/>
        <v>40</v>
      </c>
      <c r="G9" s="155">
        <f>G31</f>
        <v>0</v>
      </c>
      <c r="H9" s="449">
        <f t="shared" si="15"/>
        <v>-80</v>
      </c>
      <c r="I9" s="155">
        <f>I31</f>
        <v>0</v>
      </c>
      <c r="J9" s="449">
        <f t="shared" si="16"/>
        <v>-80</v>
      </c>
      <c r="K9" s="382">
        <f t="shared" si="0"/>
        <v>3</v>
      </c>
      <c r="L9" s="462">
        <f t="shared" si="1"/>
        <v>-120</v>
      </c>
      <c r="M9" s="155">
        <f>M31</f>
        <v>0</v>
      </c>
      <c r="N9" s="449">
        <f t="shared" si="17"/>
        <v>-80</v>
      </c>
      <c r="O9" s="155">
        <f>O31</f>
        <v>0</v>
      </c>
      <c r="P9" s="449">
        <f t="shared" si="18"/>
        <v>-80</v>
      </c>
      <c r="Q9" s="155">
        <f>Q31</f>
        <v>0</v>
      </c>
      <c r="R9" s="449">
        <f t="shared" si="19"/>
        <v>-80</v>
      </c>
      <c r="S9" s="382">
        <f t="shared" si="20"/>
        <v>0</v>
      </c>
      <c r="T9" s="462">
        <f t="shared" si="6"/>
        <v>-240</v>
      </c>
    </row>
    <row r="10" spans="1:20" x14ac:dyDescent="0.25">
      <c r="A10" s="154" t="s">
        <v>321</v>
      </c>
      <c r="B10" s="405">
        <v>20</v>
      </c>
      <c r="C10" s="179">
        <f>C36</f>
        <v>6</v>
      </c>
      <c r="D10" s="428">
        <f t="shared" si="13"/>
        <v>120</v>
      </c>
      <c r="E10" s="155">
        <f>E36</f>
        <v>6</v>
      </c>
      <c r="F10" s="449">
        <f t="shared" si="14"/>
        <v>0</v>
      </c>
      <c r="G10" s="155">
        <f>G36</f>
        <v>0</v>
      </c>
      <c r="H10" s="449">
        <f t="shared" si="15"/>
        <v>-120</v>
      </c>
      <c r="I10" s="155">
        <f>I36</f>
        <v>0</v>
      </c>
      <c r="J10" s="449">
        <f t="shared" si="16"/>
        <v>-120</v>
      </c>
      <c r="K10" s="382">
        <f t="shared" si="0"/>
        <v>6</v>
      </c>
      <c r="L10" s="462">
        <f t="shared" si="1"/>
        <v>-240</v>
      </c>
      <c r="M10" s="155">
        <f>M36</f>
        <v>0</v>
      </c>
      <c r="N10" s="449">
        <f t="shared" si="17"/>
        <v>-120</v>
      </c>
      <c r="O10" s="155">
        <f>O36</f>
        <v>0</v>
      </c>
      <c r="P10" s="449">
        <f t="shared" si="18"/>
        <v>-120</v>
      </c>
      <c r="Q10" s="155">
        <f>Q36</f>
        <v>0</v>
      </c>
      <c r="R10" s="449">
        <f t="shared" si="19"/>
        <v>-120</v>
      </c>
      <c r="S10" s="382">
        <f t="shared" si="20"/>
        <v>0</v>
      </c>
      <c r="T10" s="462">
        <f t="shared" si="6"/>
        <v>-360</v>
      </c>
    </row>
    <row r="11" spans="1:20" x14ac:dyDescent="0.25">
      <c r="A11" s="154" t="s">
        <v>322</v>
      </c>
      <c r="B11" s="405">
        <v>20</v>
      </c>
      <c r="C11" s="179">
        <f>C52</f>
        <v>6</v>
      </c>
      <c r="D11" s="428">
        <f t="shared" si="13"/>
        <v>120</v>
      </c>
      <c r="E11" s="155">
        <f>E52</f>
        <v>6</v>
      </c>
      <c r="F11" s="449">
        <f t="shared" si="14"/>
        <v>0</v>
      </c>
      <c r="G11" s="155">
        <f>G52</f>
        <v>0</v>
      </c>
      <c r="H11" s="449">
        <f t="shared" si="15"/>
        <v>-120</v>
      </c>
      <c r="I11" s="155">
        <f>I52</f>
        <v>0</v>
      </c>
      <c r="J11" s="449">
        <f t="shared" si="16"/>
        <v>-120</v>
      </c>
      <c r="K11" s="382">
        <f t="shared" si="0"/>
        <v>6</v>
      </c>
      <c r="L11" s="462">
        <f t="shared" si="1"/>
        <v>-240</v>
      </c>
      <c r="M11" s="155">
        <f>M52</f>
        <v>0</v>
      </c>
      <c r="N11" s="449">
        <f t="shared" si="17"/>
        <v>-120</v>
      </c>
      <c r="O11" s="155">
        <f>O52</f>
        <v>0</v>
      </c>
      <c r="P11" s="449">
        <f t="shared" si="18"/>
        <v>-120</v>
      </c>
      <c r="Q11" s="155">
        <f>Q52</f>
        <v>0</v>
      </c>
      <c r="R11" s="449">
        <f t="shared" si="19"/>
        <v>-120</v>
      </c>
      <c r="S11" s="382">
        <f t="shared" si="20"/>
        <v>0</v>
      </c>
      <c r="T11" s="462">
        <f t="shared" si="6"/>
        <v>-360</v>
      </c>
    </row>
    <row r="12" spans="1:20" x14ac:dyDescent="0.25">
      <c r="A12" s="154" t="s">
        <v>323</v>
      </c>
      <c r="B12" s="405">
        <v>20</v>
      </c>
      <c r="C12" s="179">
        <f>C57</f>
        <v>9</v>
      </c>
      <c r="D12" s="428">
        <f t="shared" si="13"/>
        <v>180</v>
      </c>
      <c r="E12" s="155">
        <f>E57</f>
        <v>9</v>
      </c>
      <c r="F12" s="449">
        <f t="shared" si="14"/>
        <v>0</v>
      </c>
      <c r="G12" s="155">
        <f>G57</f>
        <v>0</v>
      </c>
      <c r="H12" s="449">
        <f t="shared" si="15"/>
        <v>-180</v>
      </c>
      <c r="I12" s="155">
        <f>I57</f>
        <v>0</v>
      </c>
      <c r="J12" s="449">
        <f t="shared" si="16"/>
        <v>-180</v>
      </c>
      <c r="K12" s="382">
        <f t="shared" ref="K12:K18" si="21">SUM(E12,G12,I12)</f>
        <v>9</v>
      </c>
      <c r="L12" s="462">
        <f t="shared" si="1"/>
        <v>-360</v>
      </c>
      <c r="M12" s="155">
        <f>M57</f>
        <v>0</v>
      </c>
      <c r="N12" s="449">
        <f t="shared" si="17"/>
        <v>-180</v>
      </c>
      <c r="O12" s="155">
        <f>O57</f>
        <v>0</v>
      </c>
      <c r="P12" s="449">
        <f t="shared" si="18"/>
        <v>-180</v>
      </c>
      <c r="Q12" s="155">
        <f>Q57</f>
        <v>0</v>
      </c>
      <c r="R12" s="449">
        <f t="shared" si="19"/>
        <v>-180</v>
      </c>
      <c r="S12" s="382">
        <f t="shared" si="20"/>
        <v>0</v>
      </c>
      <c r="T12" s="462">
        <f t="shared" si="6"/>
        <v>-540</v>
      </c>
    </row>
    <row r="13" spans="1:20" x14ac:dyDescent="0.25">
      <c r="A13" s="154" t="s">
        <v>324</v>
      </c>
      <c r="B13" s="405">
        <v>20</v>
      </c>
      <c r="C13" s="179">
        <f>C62</f>
        <v>6</v>
      </c>
      <c r="D13" s="428">
        <f t="shared" si="13"/>
        <v>120</v>
      </c>
      <c r="E13" s="155">
        <f>E62</f>
        <v>5</v>
      </c>
      <c r="F13" s="449">
        <f t="shared" si="14"/>
        <v>-20</v>
      </c>
      <c r="G13" s="155">
        <f>G62</f>
        <v>0</v>
      </c>
      <c r="H13" s="449">
        <f t="shared" si="15"/>
        <v>-120</v>
      </c>
      <c r="I13" s="155">
        <f>I62</f>
        <v>0</v>
      </c>
      <c r="J13" s="449">
        <f t="shared" si="16"/>
        <v>-120</v>
      </c>
      <c r="K13" s="382">
        <f t="shared" si="21"/>
        <v>5</v>
      </c>
      <c r="L13" s="462">
        <f t="shared" ref="L13:L18" si="22">(K13*$B13)-$D13*3</f>
        <v>-260</v>
      </c>
      <c r="M13" s="155">
        <f>M62</f>
        <v>0</v>
      </c>
      <c r="N13" s="449">
        <f t="shared" si="17"/>
        <v>-120</v>
      </c>
      <c r="O13" s="155">
        <f>O62</f>
        <v>0</v>
      </c>
      <c r="P13" s="449">
        <f t="shared" si="18"/>
        <v>-120</v>
      </c>
      <c r="Q13" s="155">
        <f>Q62</f>
        <v>0</v>
      </c>
      <c r="R13" s="449">
        <f t="shared" si="19"/>
        <v>-120</v>
      </c>
      <c r="S13" s="382">
        <f t="shared" si="20"/>
        <v>0</v>
      </c>
      <c r="T13" s="462">
        <f t="shared" si="6"/>
        <v>-360</v>
      </c>
    </row>
    <row r="14" spans="1:20" x14ac:dyDescent="0.25">
      <c r="A14" s="154" t="s">
        <v>325</v>
      </c>
      <c r="B14" s="405">
        <v>20</v>
      </c>
      <c r="C14" s="179">
        <f>C67</f>
        <v>9</v>
      </c>
      <c r="D14" s="428">
        <f t="shared" si="13"/>
        <v>180</v>
      </c>
      <c r="E14" s="155">
        <f>E67</f>
        <v>7</v>
      </c>
      <c r="F14" s="449">
        <f t="shared" si="14"/>
        <v>-40</v>
      </c>
      <c r="G14" s="155">
        <f>G67</f>
        <v>0</v>
      </c>
      <c r="H14" s="449">
        <f t="shared" si="15"/>
        <v>-180</v>
      </c>
      <c r="I14" s="155">
        <f>I67</f>
        <v>0</v>
      </c>
      <c r="J14" s="449">
        <f t="shared" si="16"/>
        <v>-180</v>
      </c>
      <c r="K14" s="382">
        <f t="shared" si="21"/>
        <v>7</v>
      </c>
      <c r="L14" s="462">
        <f t="shared" si="22"/>
        <v>-400</v>
      </c>
      <c r="M14" s="155">
        <f>M67</f>
        <v>0</v>
      </c>
      <c r="N14" s="449">
        <f t="shared" si="17"/>
        <v>-180</v>
      </c>
      <c r="O14" s="155">
        <f>O67</f>
        <v>0</v>
      </c>
      <c r="P14" s="449">
        <f t="shared" si="18"/>
        <v>-180</v>
      </c>
      <c r="Q14" s="155">
        <f>Q67</f>
        <v>0</v>
      </c>
      <c r="R14" s="449">
        <f t="shared" si="19"/>
        <v>-180</v>
      </c>
      <c r="S14" s="382">
        <f t="shared" si="20"/>
        <v>0</v>
      </c>
      <c r="T14" s="462">
        <f t="shared" si="6"/>
        <v>-540</v>
      </c>
    </row>
    <row r="15" spans="1:20" x14ac:dyDescent="0.25">
      <c r="A15" s="154" t="s">
        <v>326</v>
      </c>
      <c r="B15" s="405">
        <v>20</v>
      </c>
      <c r="C15" s="179">
        <f>C72</f>
        <v>6</v>
      </c>
      <c r="D15" s="428">
        <f t="shared" si="13"/>
        <v>120</v>
      </c>
      <c r="E15" s="155">
        <f>E72</f>
        <v>5</v>
      </c>
      <c r="F15" s="449">
        <f t="shared" si="14"/>
        <v>-20</v>
      </c>
      <c r="G15" s="155">
        <f>G72</f>
        <v>0</v>
      </c>
      <c r="H15" s="449">
        <f t="shared" si="15"/>
        <v>-120</v>
      </c>
      <c r="I15" s="155">
        <f>I72</f>
        <v>0</v>
      </c>
      <c r="J15" s="449">
        <f t="shared" si="16"/>
        <v>-120</v>
      </c>
      <c r="K15" s="382">
        <f t="shared" si="21"/>
        <v>5</v>
      </c>
      <c r="L15" s="462">
        <f t="shared" si="22"/>
        <v>-260</v>
      </c>
      <c r="M15" s="155">
        <f>M72</f>
        <v>0</v>
      </c>
      <c r="N15" s="449">
        <f t="shared" si="17"/>
        <v>-120</v>
      </c>
      <c r="O15" s="155">
        <f>O72</f>
        <v>0</v>
      </c>
      <c r="P15" s="449">
        <f t="shared" si="18"/>
        <v>-120</v>
      </c>
      <c r="Q15" s="155">
        <f>Q72</f>
        <v>0</v>
      </c>
      <c r="R15" s="449">
        <f t="shared" si="19"/>
        <v>-120</v>
      </c>
      <c r="S15" s="382">
        <f t="shared" si="20"/>
        <v>0</v>
      </c>
      <c r="T15" s="462">
        <f t="shared" si="6"/>
        <v>-360</v>
      </c>
    </row>
    <row r="16" spans="1:20" x14ac:dyDescent="0.25">
      <c r="A16" s="154" t="s">
        <v>327</v>
      </c>
      <c r="B16" s="405">
        <v>20</v>
      </c>
      <c r="C16" s="179">
        <f>C77</f>
        <v>6</v>
      </c>
      <c r="D16" s="428">
        <f t="shared" si="13"/>
        <v>120</v>
      </c>
      <c r="E16" s="155">
        <f>E77</f>
        <v>6</v>
      </c>
      <c r="F16" s="449">
        <f t="shared" si="14"/>
        <v>0</v>
      </c>
      <c r="G16" s="155">
        <f>G77</f>
        <v>0</v>
      </c>
      <c r="H16" s="449">
        <f t="shared" si="15"/>
        <v>-120</v>
      </c>
      <c r="I16" s="155">
        <f>I77</f>
        <v>0</v>
      </c>
      <c r="J16" s="449">
        <f t="shared" si="16"/>
        <v>-120</v>
      </c>
      <c r="K16" s="382">
        <f t="shared" si="21"/>
        <v>6</v>
      </c>
      <c r="L16" s="462">
        <f t="shared" si="22"/>
        <v>-240</v>
      </c>
      <c r="M16" s="155">
        <f>M77</f>
        <v>0</v>
      </c>
      <c r="N16" s="449">
        <f t="shared" si="17"/>
        <v>-120</v>
      </c>
      <c r="O16" s="155">
        <f>O77</f>
        <v>0</v>
      </c>
      <c r="P16" s="449">
        <f t="shared" si="18"/>
        <v>-120</v>
      </c>
      <c r="Q16" s="155">
        <f>Q77</f>
        <v>0</v>
      </c>
      <c r="R16" s="449">
        <f t="shared" si="19"/>
        <v>-120</v>
      </c>
      <c r="S16" s="382">
        <f t="shared" si="20"/>
        <v>0</v>
      </c>
      <c r="T16" s="462">
        <f t="shared" si="6"/>
        <v>-360</v>
      </c>
    </row>
    <row r="17" spans="1:20" x14ac:dyDescent="0.25">
      <c r="A17" s="154" t="s">
        <v>328</v>
      </c>
      <c r="B17" s="405">
        <v>20</v>
      </c>
      <c r="C17" s="179">
        <f>C82</f>
        <v>9</v>
      </c>
      <c r="D17" s="428">
        <f t="shared" si="13"/>
        <v>180</v>
      </c>
      <c r="E17" s="155">
        <f>E82</f>
        <v>7</v>
      </c>
      <c r="F17" s="449">
        <f t="shared" si="14"/>
        <v>-40</v>
      </c>
      <c r="G17" s="155">
        <f>G82</f>
        <v>0</v>
      </c>
      <c r="H17" s="449">
        <f t="shared" si="15"/>
        <v>-180</v>
      </c>
      <c r="I17" s="155">
        <f>I82</f>
        <v>0</v>
      </c>
      <c r="J17" s="449">
        <f t="shared" si="16"/>
        <v>-180</v>
      </c>
      <c r="K17" s="382">
        <f t="shared" si="21"/>
        <v>7</v>
      </c>
      <c r="L17" s="462">
        <f t="shared" si="22"/>
        <v>-400</v>
      </c>
      <c r="M17" s="155">
        <f>M82</f>
        <v>0</v>
      </c>
      <c r="N17" s="449">
        <f t="shared" si="17"/>
        <v>-180</v>
      </c>
      <c r="O17" s="155">
        <f>O82</f>
        <v>0</v>
      </c>
      <c r="P17" s="449">
        <f t="shared" si="18"/>
        <v>-180</v>
      </c>
      <c r="Q17" s="155">
        <f>Q82</f>
        <v>0</v>
      </c>
      <c r="R17" s="449">
        <f t="shared" si="19"/>
        <v>-180</v>
      </c>
      <c r="S17" s="382">
        <f t="shared" si="20"/>
        <v>0</v>
      </c>
      <c r="T17" s="462">
        <f t="shared" ref="T17:T18" si="23">(S17*$B17)-$D17*3</f>
        <v>-540</v>
      </c>
    </row>
    <row r="18" spans="1:20" ht="15.75" thickBot="1" x14ac:dyDescent="0.3">
      <c r="A18" s="199" t="s">
        <v>329</v>
      </c>
      <c r="B18" s="414">
        <v>20</v>
      </c>
      <c r="C18" s="379">
        <f>C87</f>
        <v>6</v>
      </c>
      <c r="D18" s="441">
        <f t="shared" si="13"/>
        <v>120</v>
      </c>
      <c r="E18" s="172">
        <f>E87</f>
        <v>5</v>
      </c>
      <c r="F18" s="457">
        <f t="shared" si="14"/>
        <v>-20</v>
      </c>
      <c r="G18" s="172">
        <f>G87</f>
        <v>0</v>
      </c>
      <c r="H18" s="457">
        <f t="shared" si="15"/>
        <v>-120</v>
      </c>
      <c r="I18" s="172">
        <f>I87</f>
        <v>0</v>
      </c>
      <c r="J18" s="457">
        <f t="shared" si="16"/>
        <v>-120</v>
      </c>
      <c r="K18" s="390">
        <f t="shared" si="21"/>
        <v>5</v>
      </c>
      <c r="L18" s="470">
        <f t="shared" si="22"/>
        <v>-260</v>
      </c>
      <c r="M18" s="172">
        <f>M87</f>
        <v>0</v>
      </c>
      <c r="N18" s="457">
        <f t="shared" si="17"/>
        <v>-120</v>
      </c>
      <c r="O18" s="172">
        <f>O87</f>
        <v>0</v>
      </c>
      <c r="P18" s="457">
        <f t="shared" si="18"/>
        <v>-120</v>
      </c>
      <c r="Q18" s="172">
        <f>Q87</f>
        <v>0</v>
      </c>
      <c r="R18" s="457">
        <f t="shared" si="19"/>
        <v>-120</v>
      </c>
      <c r="S18" s="390">
        <f t="shared" si="20"/>
        <v>0</v>
      </c>
      <c r="T18" s="470">
        <f t="shared" si="23"/>
        <v>-360</v>
      </c>
    </row>
    <row r="19" spans="1:20" ht="15.75" thickBot="1" x14ac:dyDescent="0.3">
      <c r="A19" s="574" t="s">
        <v>7</v>
      </c>
      <c r="B19" s="480">
        <f>SUM(B6:B18)</f>
        <v>280</v>
      </c>
      <c r="C19" s="481">
        <f t="shared" ref="C19:T19" si="24">SUM(C6:C18)</f>
        <v>76</v>
      </c>
      <c r="D19" s="482">
        <f t="shared" si="24"/>
        <v>1560</v>
      </c>
      <c r="E19" s="483">
        <f t="shared" si="24"/>
        <v>68</v>
      </c>
      <c r="F19" s="484">
        <f t="shared" si="24"/>
        <v>-140</v>
      </c>
      <c r="G19" s="483">
        <f t="shared" si="24"/>
        <v>0</v>
      </c>
      <c r="H19" s="484">
        <f t="shared" si="24"/>
        <v>-1560</v>
      </c>
      <c r="I19" s="483">
        <f t="shared" si="24"/>
        <v>0</v>
      </c>
      <c r="J19" s="484">
        <f t="shared" si="24"/>
        <v>-1560</v>
      </c>
      <c r="K19" s="485">
        <f t="shared" ref="K19:L19" si="25">SUM(K6:K18)</f>
        <v>68</v>
      </c>
      <c r="L19" s="571">
        <f t="shared" si="25"/>
        <v>-3260</v>
      </c>
      <c r="M19" s="483">
        <f t="shared" si="24"/>
        <v>0</v>
      </c>
      <c r="N19" s="484">
        <f t="shared" si="24"/>
        <v>-1560</v>
      </c>
      <c r="O19" s="483">
        <f t="shared" si="24"/>
        <v>0</v>
      </c>
      <c r="P19" s="484">
        <f t="shared" si="24"/>
        <v>-1560</v>
      </c>
      <c r="Q19" s="483">
        <f t="shared" si="24"/>
        <v>0</v>
      </c>
      <c r="R19" s="484">
        <f t="shared" si="24"/>
        <v>-1560</v>
      </c>
      <c r="S19" s="485">
        <f t="shared" si="24"/>
        <v>0</v>
      </c>
      <c r="T19" s="571">
        <f t="shared" si="24"/>
        <v>-4680</v>
      </c>
    </row>
    <row r="20" spans="1:20" x14ac:dyDescent="0.25">
      <c r="A20" s="143"/>
      <c r="B20" s="423"/>
    </row>
    <row r="21" spans="1:20" hidden="1" x14ac:dyDescent="0.25">
      <c r="A21" s="143"/>
      <c r="B21" s="423"/>
    </row>
    <row r="22" spans="1:20" ht="15.75" hidden="1" x14ac:dyDescent="0.25">
      <c r="A22" s="1427" t="s">
        <v>275</v>
      </c>
      <c r="B22" s="1428"/>
      <c r="C22" s="1428"/>
      <c r="D22" s="1428"/>
      <c r="E22" s="1428"/>
      <c r="F22" s="1428"/>
      <c r="G22" s="1428"/>
      <c r="H22" s="1428"/>
      <c r="I22" s="1428"/>
      <c r="J22" s="1428"/>
      <c r="K22" s="1428"/>
      <c r="L22" s="1428"/>
      <c r="M22" s="1428"/>
      <c r="N22" s="1428"/>
      <c r="O22" s="1428"/>
      <c r="P22" s="1428"/>
      <c r="Q22" s="1428"/>
      <c r="R22" s="1428"/>
      <c r="S22" s="1428"/>
      <c r="T22" s="1428"/>
    </row>
    <row r="23" spans="1:20" ht="36.75" hidden="1" thickBot="1" x14ac:dyDescent="0.3">
      <c r="A23" s="144" t="s">
        <v>14</v>
      </c>
      <c r="B23" s="403" t="s">
        <v>231</v>
      </c>
      <c r="C23" s="145" t="s">
        <v>173</v>
      </c>
      <c r="D23" s="433" t="s">
        <v>232</v>
      </c>
      <c r="E23" s="475" t="s">
        <v>2</v>
      </c>
      <c r="F23" s="476" t="s">
        <v>234</v>
      </c>
      <c r="G23" s="475" t="s">
        <v>3</v>
      </c>
      <c r="H23" s="476" t="s">
        <v>235</v>
      </c>
      <c r="I23" s="475" t="s">
        <v>4</v>
      </c>
      <c r="J23" s="476" t="s">
        <v>236</v>
      </c>
      <c r="K23" s="380" t="s">
        <v>206</v>
      </c>
      <c r="L23" s="474" t="s">
        <v>233</v>
      </c>
      <c r="M23" s="475" t="s">
        <v>5</v>
      </c>
      <c r="N23" s="476" t="s">
        <v>237</v>
      </c>
      <c r="O23" s="477" t="s">
        <v>203</v>
      </c>
      <c r="P23" s="476" t="s">
        <v>238</v>
      </c>
      <c r="Q23" s="477" t="s">
        <v>204</v>
      </c>
      <c r="R23" s="476" t="s">
        <v>239</v>
      </c>
      <c r="S23" s="380" t="s">
        <v>206</v>
      </c>
      <c r="T23" s="474" t="s">
        <v>233</v>
      </c>
    </row>
    <row r="24" spans="1:20" ht="15.75" hidden="1" thickTop="1" x14ac:dyDescent="0.25">
      <c r="A24" s="154" t="s">
        <v>33</v>
      </c>
      <c r="B24" s="405">
        <v>20</v>
      </c>
      <c r="C24" s="238">
        <f>'Pque N Mundo I'!B24</f>
        <v>9</v>
      </c>
      <c r="D24" s="435">
        <f t="shared" ref="D24" si="26">C24*B24</f>
        <v>180</v>
      </c>
      <c r="E24" s="155">
        <f>'Pque N Mundo I'!G24</f>
        <v>7</v>
      </c>
      <c r="F24" s="449">
        <f t="shared" ref="F24:H24" si="27">(E24*$B24)-$D24</f>
        <v>-40</v>
      </c>
      <c r="G24" s="155">
        <f>'Pque N Mundo I'!I24</f>
        <v>0</v>
      </c>
      <c r="H24" s="449">
        <f t="shared" si="27"/>
        <v>-180</v>
      </c>
      <c r="I24" s="155">
        <f>'Pque N Mundo I'!K24</f>
        <v>0</v>
      </c>
      <c r="J24" s="449">
        <f t="shared" ref="J24" si="28">(I24*$B24)-$D24</f>
        <v>-180</v>
      </c>
      <c r="K24" s="382">
        <f t="shared" ref="K24" si="29">SUM(E24,G24,I24)</f>
        <v>7</v>
      </c>
      <c r="L24" s="462">
        <f t="shared" ref="L24" si="30">(K24*$B24)-$D24*3</f>
        <v>-400</v>
      </c>
      <c r="M24" s="155">
        <f>'Pque N Mundo I'!O24</f>
        <v>0</v>
      </c>
      <c r="N24" s="449">
        <f t="shared" ref="N24" si="31">(M24*$B24)-$D24</f>
        <v>-180</v>
      </c>
      <c r="O24" s="155">
        <f>'Pque N Mundo I'!Q24</f>
        <v>0</v>
      </c>
      <c r="P24" s="449">
        <f t="shared" ref="P24" si="32">(O24*$B24)-$D24</f>
        <v>-180</v>
      </c>
      <c r="Q24" s="155">
        <f>'Pque N Mundo I'!S24</f>
        <v>0</v>
      </c>
      <c r="R24" s="449">
        <f t="shared" ref="R24" si="33">(Q24*$B24)-$D24</f>
        <v>-180</v>
      </c>
      <c r="S24" s="382">
        <f t="shared" ref="S24" si="34">SUM(M24,O24,Q24)</f>
        <v>0</v>
      </c>
      <c r="T24" s="462">
        <f t="shared" ref="T24" si="35">(S24*$B24)-$D24*3</f>
        <v>-540</v>
      </c>
    </row>
    <row r="25" spans="1:20" hidden="1" x14ac:dyDescent="0.25">
      <c r="A25" s="154" t="s">
        <v>19</v>
      </c>
      <c r="B25" s="405">
        <v>0</v>
      </c>
      <c r="C25" s="238">
        <f>'Pque N Mundo I'!B25</f>
        <v>0</v>
      </c>
      <c r="D25" s="435">
        <f t="shared" ref="D25" si="36">C25*B25</f>
        <v>0</v>
      </c>
      <c r="E25" s="155">
        <f>'Pque N Mundo I'!G25</f>
        <v>0</v>
      </c>
      <c r="F25" s="449">
        <f t="shared" ref="F25" si="37">(E25*$B25)-$D25</f>
        <v>0</v>
      </c>
      <c r="G25" s="155">
        <f>'Pque N Mundo I'!I25</f>
        <v>0</v>
      </c>
      <c r="H25" s="449">
        <f t="shared" ref="H25" si="38">(G25*$B25)-$D25</f>
        <v>0</v>
      </c>
      <c r="I25" s="155">
        <f>'Pque N Mundo I'!K25</f>
        <v>0</v>
      </c>
      <c r="J25" s="449">
        <f t="shared" ref="J25" si="39">(I25*$B25)-$D25</f>
        <v>0</v>
      </c>
      <c r="K25" s="382">
        <f t="shared" ref="K25" si="40">SUM(E25,G25,I25)</f>
        <v>0</v>
      </c>
      <c r="L25" s="462">
        <f t="shared" ref="L25" si="41">(K25*$B25)-$D25*3</f>
        <v>0</v>
      </c>
      <c r="M25" s="155">
        <f>'Pque N Mundo I'!O25</f>
        <v>0</v>
      </c>
      <c r="N25" s="449">
        <f t="shared" ref="N25" si="42">(M25*$B25)-$D25</f>
        <v>0</v>
      </c>
      <c r="O25" s="155">
        <f>'Pque N Mundo I'!Q25</f>
        <v>0</v>
      </c>
      <c r="P25" s="449">
        <f t="shared" ref="P25" si="43">(O25*$B25)-$D25</f>
        <v>0</v>
      </c>
      <c r="Q25" s="155">
        <f>'Pque N Mundo I'!S25</f>
        <v>0</v>
      </c>
      <c r="R25" s="449">
        <f t="shared" ref="R25" si="44">(Q25*$B25)-$D25</f>
        <v>0</v>
      </c>
      <c r="S25" s="382">
        <f t="shared" ref="S25" si="45">SUM(M25,O25,Q25)</f>
        <v>0</v>
      </c>
      <c r="T25" s="462">
        <f t="shared" ref="T25" si="46">(S25*$B25)-$D25*3</f>
        <v>0</v>
      </c>
    </row>
    <row r="26" spans="1:20" ht="15.75" hidden="1" thickBot="1" x14ac:dyDescent="0.3">
      <c r="A26" s="164" t="s">
        <v>7</v>
      </c>
      <c r="B26" s="424">
        <f>SUM(B24:B25)</f>
        <v>20</v>
      </c>
      <c r="C26" s="165">
        <f t="shared" ref="C26:T26" si="47">SUM(C24:C25)</f>
        <v>9</v>
      </c>
      <c r="D26" s="431">
        <f t="shared" si="47"/>
        <v>180</v>
      </c>
      <c r="E26" s="166">
        <f t="shared" si="47"/>
        <v>7</v>
      </c>
      <c r="F26" s="451">
        <f t="shared" si="47"/>
        <v>-40</v>
      </c>
      <c r="G26" s="166">
        <f t="shared" si="47"/>
        <v>0</v>
      </c>
      <c r="H26" s="451">
        <f t="shared" si="47"/>
        <v>-180</v>
      </c>
      <c r="I26" s="166">
        <f t="shared" si="47"/>
        <v>0</v>
      </c>
      <c r="J26" s="451">
        <f t="shared" si="47"/>
        <v>-180</v>
      </c>
      <c r="K26" s="106">
        <f t="shared" si="47"/>
        <v>7</v>
      </c>
      <c r="L26" s="854">
        <f t="shared" si="47"/>
        <v>-400</v>
      </c>
      <c r="M26" s="166">
        <f t="shared" si="47"/>
        <v>0</v>
      </c>
      <c r="N26" s="451">
        <f t="shared" si="47"/>
        <v>-180</v>
      </c>
      <c r="O26" s="166">
        <f t="shared" si="47"/>
        <v>0</v>
      </c>
      <c r="P26" s="451">
        <f t="shared" si="47"/>
        <v>-180</v>
      </c>
      <c r="Q26" s="166">
        <f t="shared" si="47"/>
        <v>0</v>
      </c>
      <c r="R26" s="451">
        <f t="shared" si="47"/>
        <v>-180</v>
      </c>
      <c r="S26" s="106">
        <f t="shared" si="47"/>
        <v>0</v>
      </c>
      <c r="T26" s="464">
        <f t="shared" si="47"/>
        <v>-540</v>
      </c>
    </row>
    <row r="27" spans="1:20" hidden="1" x14ac:dyDescent="0.25"/>
    <row r="28" spans="1:20" ht="15.75" hidden="1" x14ac:dyDescent="0.25">
      <c r="A28" s="1427" t="s">
        <v>47</v>
      </c>
      <c r="B28" s="1428"/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</row>
    <row r="29" spans="1:20" ht="36.75" hidden="1" thickBot="1" x14ac:dyDescent="0.3">
      <c r="A29" s="144" t="s">
        <v>14</v>
      </c>
      <c r="B29" s="403" t="s">
        <v>231</v>
      </c>
      <c r="C29" s="145" t="s">
        <v>173</v>
      </c>
      <c r="D29" s="433" t="s">
        <v>232</v>
      </c>
      <c r="E29" s="475" t="s">
        <v>2</v>
      </c>
      <c r="F29" s="476" t="s">
        <v>234</v>
      </c>
      <c r="G29" s="475" t="s">
        <v>3</v>
      </c>
      <c r="H29" s="476" t="s">
        <v>235</v>
      </c>
      <c r="I29" s="475" t="s">
        <v>4</v>
      </c>
      <c r="J29" s="476" t="s">
        <v>236</v>
      </c>
      <c r="K29" s="380" t="s">
        <v>206</v>
      </c>
      <c r="L29" s="474" t="s">
        <v>233</v>
      </c>
      <c r="M29" s="475" t="s">
        <v>5</v>
      </c>
      <c r="N29" s="476" t="s">
        <v>237</v>
      </c>
      <c r="O29" s="477" t="s">
        <v>203</v>
      </c>
      <c r="P29" s="476" t="s">
        <v>238</v>
      </c>
      <c r="Q29" s="477" t="s">
        <v>204</v>
      </c>
      <c r="R29" s="476" t="s">
        <v>239</v>
      </c>
      <c r="S29" s="380" t="s">
        <v>206</v>
      </c>
      <c r="T29" s="474" t="s">
        <v>233</v>
      </c>
    </row>
    <row r="30" spans="1:20" ht="15.75" hidden="1" thickTop="1" x14ac:dyDescent="0.25">
      <c r="A30" s="154" t="s">
        <v>32</v>
      </c>
      <c r="B30" s="405">
        <v>40</v>
      </c>
      <c r="C30" s="179">
        <f>'Pque N Mundo II'!B25</f>
        <v>2</v>
      </c>
      <c r="D30" s="428">
        <f t="shared" ref="D30:D31" si="48">C30*B30</f>
        <v>80</v>
      </c>
      <c r="E30" s="155">
        <f>'Pque N Mundo II'!G25</f>
        <v>2</v>
      </c>
      <c r="F30" s="449">
        <f t="shared" ref="F30:F31" si="49">(E30*$B30)-$D30</f>
        <v>0</v>
      </c>
      <c r="G30" s="155">
        <f>'Pque N Mundo II'!I25</f>
        <v>0</v>
      </c>
      <c r="H30" s="449">
        <f t="shared" ref="H30:H31" si="50">(G30*$B30)-$D30</f>
        <v>-80</v>
      </c>
      <c r="I30" s="155">
        <f>'Pque N Mundo II'!K25</f>
        <v>0</v>
      </c>
      <c r="J30" s="449">
        <f t="shared" ref="J30:J31" si="51">(I30*$B30)-$D30</f>
        <v>-80</v>
      </c>
      <c r="K30" s="382">
        <f t="shared" ref="K30:K31" si="52">SUM(E30,G30,I30)</f>
        <v>2</v>
      </c>
      <c r="L30" s="462">
        <f t="shared" ref="L30:L31" si="53">(K30*$B30)-$D30*3</f>
        <v>-160</v>
      </c>
      <c r="M30" s="155">
        <f>'Pque N Mundo II'!O25</f>
        <v>0</v>
      </c>
      <c r="N30" s="449">
        <f t="shared" ref="N30:N31" si="54">(M30*$B30)-$D30</f>
        <v>-80</v>
      </c>
      <c r="O30" s="155">
        <f>'Pque N Mundo II'!Q25</f>
        <v>0</v>
      </c>
      <c r="P30" s="449">
        <f t="shared" ref="P30:P31" si="55">(O30*$B30)-$D30</f>
        <v>-80</v>
      </c>
      <c r="Q30" s="155">
        <f>'Pque N Mundo II'!S25</f>
        <v>0</v>
      </c>
      <c r="R30" s="449">
        <f t="shared" ref="R30:R31" si="56">(Q30*$B30)-$D30</f>
        <v>-80</v>
      </c>
      <c r="S30" s="382">
        <f t="shared" ref="S30:S31" si="57">SUM(M30,O30,Q30)</f>
        <v>0</v>
      </c>
      <c r="T30" s="462">
        <f t="shared" ref="T30:T31" si="58">(S30*$B30)-$D30*3</f>
        <v>-240</v>
      </c>
    </row>
    <row r="31" spans="1:20" ht="15.75" hidden="1" thickBot="1" x14ac:dyDescent="0.3">
      <c r="A31" s="154" t="s">
        <v>33</v>
      </c>
      <c r="B31" s="405">
        <v>20</v>
      </c>
      <c r="C31" s="179">
        <f>'Pque N Mundo II'!B26</f>
        <v>2</v>
      </c>
      <c r="D31" s="428">
        <f t="shared" si="48"/>
        <v>40</v>
      </c>
      <c r="E31" s="155">
        <f>'Pque N Mundo II'!G26</f>
        <v>3</v>
      </c>
      <c r="F31" s="449">
        <f t="shared" si="49"/>
        <v>20</v>
      </c>
      <c r="G31" s="155">
        <f>'Pque N Mundo II'!I26</f>
        <v>0</v>
      </c>
      <c r="H31" s="449">
        <f t="shared" si="50"/>
        <v>-40</v>
      </c>
      <c r="I31" s="155">
        <f>'Pque N Mundo II'!K26</f>
        <v>0</v>
      </c>
      <c r="J31" s="449">
        <f t="shared" si="51"/>
        <v>-40</v>
      </c>
      <c r="K31" s="382">
        <f t="shared" si="52"/>
        <v>3</v>
      </c>
      <c r="L31" s="462">
        <f t="shared" si="53"/>
        <v>-60</v>
      </c>
      <c r="M31" s="155">
        <f>'Pque N Mundo II'!O26</f>
        <v>0</v>
      </c>
      <c r="N31" s="449">
        <f t="shared" si="54"/>
        <v>-40</v>
      </c>
      <c r="O31" s="155">
        <f>'Pque N Mundo II'!Q26</f>
        <v>0</v>
      </c>
      <c r="P31" s="449">
        <f t="shared" si="55"/>
        <v>-40</v>
      </c>
      <c r="Q31" s="155">
        <f>'Pque N Mundo II'!S26</f>
        <v>0</v>
      </c>
      <c r="R31" s="449">
        <f t="shared" si="56"/>
        <v>-40</v>
      </c>
      <c r="S31" s="382">
        <f t="shared" si="57"/>
        <v>0</v>
      </c>
      <c r="T31" s="462">
        <f t="shared" si="58"/>
        <v>-120</v>
      </c>
    </row>
    <row r="32" spans="1:20" ht="15.75" hidden="1" thickBot="1" x14ac:dyDescent="0.3">
      <c r="A32" s="164" t="s">
        <v>7</v>
      </c>
      <c r="B32" s="424">
        <f>SUM(B30:B31)</f>
        <v>60</v>
      </c>
      <c r="C32" s="165">
        <f t="shared" ref="C32:T32" si="59">SUM(C30:C31)</f>
        <v>4</v>
      </c>
      <c r="D32" s="431">
        <f t="shared" si="59"/>
        <v>120</v>
      </c>
      <c r="E32" s="166">
        <f t="shared" si="59"/>
        <v>5</v>
      </c>
      <c r="F32" s="451">
        <f t="shared" si="59"/>
        <v>20</v>
      </c>
      <c r="G32" s="483">
        <f t="shared" si="59"/>
        <v>0</v>
      </c>
      <c r="H32" s="484">
        <f t="shared" si="59"/>
        <v>-120</v>
      </c>
      <c r="I32" s="483">
        <f t="shared" si="59"/>
        <v>0</v>
      </c>
      <c r="J32" s="484">
        <f t="shared" si="59"/>
        <v>-120</v>
      </c>
      <c r="K32" s="106">
        <f t="shared" ref="K32:L32" si="60">SUM(K30:K31)</f>
        <v>5</v>
      </c>
      <c r="L32" s="854">
        <f t="shared" si="60"/>
        <v>-220</v>
      </c>
      <c r="M32" s="166">
        <f t="shared" si="59"/>
        <v>0</v>
      </c>
      <c r="N32" s="451">
        <f t="shared" si="59"/>
        <v>-120</v>
      </c>
      <c r="O32" s="166">
        <f t="shared" si="59"/>
        <v>0</v>
      </c>
      <c r="P32" s="451">
        <f t="shared" si="59"/>
        <v>-120</v>
      </c>
      <c r="Q32" s="166">
        <f t="shared" si="59"/>
        <v>0</v>
      </c>
      <c r="R32" s="451">
        <f t="shared" si="59"/>
        <v>-120</v>
      </c>
      <c r="S32" s="106">
        <f t="shared" si="59"/>
        <v>0</v>
      </c>
      <c r="T32" s="464">
        <f t="shared" si="59"/>
        <v>-360</v>
      </c>
    </row>
    <row r="33" spans="1:20" hidden="1" x14ac:dyDescent="0.25"/>
    <row r="34" spans="1:20" ht="15.75" hidden="1" x14ac:dyDescent="0.25">
      <c r="A34" s="1427" t="s">
        <v>279</v>
      </c>
      <c r="B34" s="1428"/>
      <c r="C34" s="1428"/>
      <c r="D34" s="1428"/>
      <c r="E34" s="1428"/>
      <c r="F34" s="1428"/>
      <c r="G34" s="1428"/>
      <c r="H34" s="1428"/>
      <c r="I34" s="1428"/>
      <c r="J34" s="1428"/>
      <c r="K34" s="1428"/>
      <c r="L34" s="1428"/>
      <c r="M34" s="1428"/>
      <c r="N34" s="1428"/>
      <c r="O34" s="1428"/>
      <c r="P34" s="1428"/>
      <c r="Q34" s="1428"/>
      <c r="R34" s="1428"/>
      <c r="S34" s="1428"/>
      <c r="T34" s="1428"/>
    </row>
    <row r="35" spans="1:20" ht="36.75" hidden="1" thickBot="1" x14ac:dyDescent="0.3">
      <c r="A35" s="144" t="s">
        <v>14</v>
      </c>
      <c r="B35" s="403" t="s">
        <v>231</v>
      </c>
      <c r="C35" s="145" t="s">
        <v>173</v>
      </c>
      <c r="D35" s="433" t="s">
        <v>232</v>
      </c>
      <c r="E35" s="475" t="s">
        <v>2</v>
      </c>
      <c r="F35" s="476" t="s">
        <v>234</v>
      </c>
      <c r="G35" s="475" t="s">
        <v>3</v>
      </c>
      <c r="H35" s="476" t="s">
        <v>235</v>
      </c>
      <c r="I35" s="475" t="s">
        <v>4</v>
      </c>
      <c r="J35" s="476" t="s">
        <v>236</v>
      </c>
      <c r="K35" s="380" t="s">
        <v>206</v>
      </c>
      <c r="L35" s="474" t="s">
        <v>233</v>
      </c>
      <c r="M35" s="475" t="s">
        <v>5</v>
      </c>
      <c r="N35" s="476" t="s">
        <v>237</v>
      </c>
      <c r="O35" s="477" t="s">
        <v>203</v>
      </c>
      <c r="P35" s="476" t="s">
        <v>238</v>
      </c>
      <c r="Q35" s="477" t="s">
        <v>204</v>
      </c>
      <c r="R35" s="476" t="s">
        <v>239</v>
      </c>
      <c r="S35" s="380" t="s">
        <v>206</v>
      </c>
      <c r="T35" s="474" t="s">
        <v>233</v>
      </c>
    </row>
    <row r="36" spans="1:20" ht="16.5" hidden="1" thickTop="1" thickBot="1" x14ac:dyDescent="0.3">
      <c r="A36" s="154" t="s">
        <v>33</v>
      </c>
      <c r="B36" s="404">
        <v>20</v>
      </c>
      <c r="C36" s="235">
        <f>'AMA_UBS J Brasil'!$B$18</f>
        <v>6</v>
      </c>
      <c r="D36" s="434">
        <f t="shared" ref="D36" si="61">C36*B36</f>
        <v>120</v>
      </c>
      <c r="E36" s="152">
        <f>'AMA_UBS J Brasil'!$G$18</f>
        <v>6</v>
      </c>
      <c r="F36" s="448">
        <f t="shared" ref="F36" si="62">(E36*$B36)-$D36</f>
        <v>0</v>
      </c>
      <c r="G36" s="152">
        <f>'AMA_UBS J Brasil'!$I$18</f>
        <v>0</v>
      </c>
      <c r="H36" s="448">
        <f t="shared" ref="H36" si="63">(G36*$B36)-$D36</f>
        <v>-120</v>
      </c>
      <c r="I36" s="152">
        <f>'AMA_UBS J Brasil'!$K$18</f>
        <v>0</v>
      </c>
      <c r="J36" s="448">
        <f t="shared" ref="J36" si="64">(I36*$B36)-$D36</f>
        <v>-120</v>
      </c>
      <c r="K36" s="366">
        <f t="shared" ref="K36" si="65">SUM(E36,G36,I36)</f>
        <v>6</v>
      </c>
      <c r="L36" s="461">
        <f t="shared" ref="L36" si="66">(K36*$B36)-$D36*3</f>
        <v>-240</v>
      </c>
      <c r="M36" s="152">
        <f>'AMA_UBS J Brasil'!$O$18</f>
        <v>0</v>
      </c>
      <c r="N36" s="448">
        <f t="shared" ref="N36" si="67">(M36*$B36)-$D36</f>
        <v>-120</v>
      </c>
      <c r="O36" s="152">
        <f>'AMA_UBS J Brasil'!$Q$18</f>
        <v>0</v>
      </c>
      <c r="P36" s="448">
        <f t="shared" ref="P36" si="68">(O36*$B36)-$D36</f>
        <v>-120</v>
      </c>
      <c r="Q36" s="152">
        <f>'AMA_UBS J Brasil'!$S$18</f>
        <v>0</v>
      </c>
      <c r="R36" s="448">
        <f t="shared" ref="R36" si="69">(Q36*$B36)-$D36</f>
        <v>-120</v>
      </c>
      <c r="S36" s="366">
        <f t="shared" ref="S36" si="70">SUM(M36,O36,Q36)</f>
        <v>0</v>
      </c>
      <c r="T36" s="461">
        <f t="shared" ref="T36" si="71">(S36*$B36)-$D36*3</f>
        <v>-360</v>
      </c>
    </row>
    <row r="37" spans="1:20" ht="15.75" hidden="1" thickBot="1" x14ac:dyDescent="0.3">
      <c r="A37" s="487" t="s">
        <v>7</v>
      </c>
      <c r="B37" s="488">
        <f t="shared" ref="B37:T37" si="72">SUM(B36:B36)</f>
        <v>20</v>
      </c>
      <c r="C37" s="524">
        <f t="shared" si="72"/>
        <v>6</v>
      </c>
      <c r="D37" s="525">
        <f t="shared" si="72"/>
        <v>120</v>
      </c>
      <c r="E37" s="489">
        <f t="shared" si="72"/>
        <v>6</v>
      </c>
      <c r="F37" s="490">
        <f t="shared" si="72"/>
        <v>0</v>
      </c>
      <c r="G37" s="489">
        <f t="shared" si="72"/>
        <v>0</v>
      </c>
      <c r="H37" s="490">
        <f t="shared" si="72"/>
        <v>-120</v>
      </c>
      <c r="I37" s="489">
        <f t="shared" si="72"/>
        <v>0</v>
      </c>
      <c r="J37" s="490">
        <f t="shared" si="72"/>
        <v>-120</v>
      </c>
      <c r="K37" s="491">
        <f t="shared" ref="K37:L37" si="73">SUM(K36:K36)</f>
        <v>6</v>
      </c>
      <c r="L37" s="492">
        <f t="shared" si="73"/>
        <v>-240</v>
      </c>
      <c r="M37" s="489">
        <f t="shared" si="72"/>
        <v>0</v>
      </c>
      <c r="N37" s="490">
        <f t="shared" si="72"/>
        <v>-120</v>
      </c>
      <c r="O37" s="489">
        <f t="shared" si="72"/>
        <v>0</v>
      </c>
      <c r="P37" s="490">
        <f t="shared" si="72"/>
        <v>-120</v>
      </c>
      <c r="Q37" s="489">
        <f t="shared" si="72"/>
        <v>0</v>
      </c>
      <c r="R37" s="490">
        <f t="shared" si="72"/>
        <v>-120</v>
      </c>
      <c r="S37" s="491">
        <f t="shared" si="72"/>
        <v>0</v>
      </c>
      <c r="T37" s="492">
        <f t="shared" si="72"/>
        <v>-360</v>
      </c>
    </row>
    <row r="39" spans="1:20" ht="15.75" x14ac:dyDescent="0.25">
      <c r="A39" s="1466" t="s">
        <v>283</v>
      </c>
      <c r="B39" s="1467"/>
      <c r="C39" s="1467"/>
      <c r="D39" s="1467"/>
      <c r="E39" s="1467"/>
      <c r="F39" s="1467"/>
      <c r="G39" s="1467"/>
      <c r="H39" s="1467"/>
      <c r="I39" s="1467"/>
      <c r="J39" s="1467"/>
      <c r="K39" s="1467"/>
      <c r="L39" s="1467"/>
      <c r="M39" s="1467"/>
      <c r="N39" s="1467"/>
      <c r="O39" s="1467"/>
      <c r="P39" s="1467"/>
      <c r="Q39" s="1467"/>
      <c r="R39" s="1467"/>
      <c r="S39" s="1467"/>
      <c r="T39" s="1467"/>
    </row>
    <row r="40" spans="1:20" ht="36.75" thickBot="1" x14ac:dyDescent="0.3">
      <c r="A40" s="144" t="s">
        <v>14</v>
      </c>
      <c r="B40" s="403" t="s">
        <v>231</v>
      </c>
      <c r="C40" s="145" t="s">
        <v>173</v>
      </c>
      <c r="D40" s="433" t="s">
        <v>232</v>
      </c>
      <c r="E40" s="475" t="str">
        <f>'Eq Minima Unds Horas'!E5</f>
        <v>MAR</v>
      </c>
      <c r="F40" s="476" t="str">
        <f>'Eq Minima Unds Horas'!F5</f>
        <v>Saldo Mar</v>
      </c>
      <c r="G40" s="475" t="str">
        <f>'Eq Minima Unds Horas'!G5</f>
        <v>ABR</v>
      </c>
      <c r="H40" s="476" t="str">
        <f>'Eq Minima Unds Horas'!H5</f>
        <v>Saldo Abr</v>
      </c>
      <c r="I40" s="475" t="str">
        <f>'Eq Minima Unds Horas'!I5</f>
        <v>MAI</v>
      </c>
      <c r="J40" s="476" t="str">
        <f>'Eq Minima Unds Horas'!J5</f>
        <v>Saldo Mai</v>
      </c>
      <c r="K40" s="380" t="str">
        <f>'Eq Minima Unds Horas'!K5</f>
        <v>3º Trimestre</v>
      </c>
      <c r="L40" s="474" t="str">
        <f>'Eq Minima Unds Horas'!L5</f>
        <v>Saldo Trim</v>
      </c>
      <c r="M40" s="475" t="str">
        <f>'Eq Minima Unds Horas'!M5</f>
        <v>JUN</v>
      </c>
      <c r="N40" s="476" t="str">
        <f>'Eq Minima Unds Horas'!N5</f>
        <v>Saldo Jun</v>
      </c>
      <c r="O40" s="477" t="str">
        <f>'Eq Minima Unds Horas'!O5</f>
        <v>JUL</v>
      </c>
      <c r="P40" s="476" t="str">
        <f>'Eq Minima Unds Horas'!P5</f>
        <v>Saldo Jul</v>
      </c>
      <c r="Q40" s="477" t="str">
        <f>'Eq Minima Unds Horas'!Q5</f>
        <v>AGO</v>
      </c>
      <c r="R40" s="476" t="str">
        <f>'Eq Minima Unds Horas'!R5</f>
        <v>Saldo Ago</v>
      </c>
      <c r="S40" s="380" t="str">
        <f>'Eq Minima Unds Horas'!S5</f>
        <v>4º Trimestre</v>
      </c>
      <c r="T40" s="474" t="str">
        <f>'Eq Minima Unds Horas'!T5</f>
        <v>Saldo Trim</v>
      </c>
    </row>
    <row r="41" spans="1:20" ht="15.75" thickTop="1" x14ac:dyDescent="0.25">
      <c r="A41" s="181" t="s">
        <v>332</v>
      </c>
      <c r="B41" s="410">
        <v>20</v>
      </c>
      <c r="C41" s="235">
        <f>'CEO II V GUILHERME'!B21</f>
        <v>2</v>
      </c>
      <c r="D41" s="434">
        <f t="shared" ref="D41:D47" si="74">C41*B41</f>
        <v>40</v>
      </c>
      <c r="E41" s="152">
        <f>'CEO II V GUILHERME'!G21</f>
        <v>2</v>
      </c>
      <c r="F41" s="448">
        <f t="shared" ref="F41:F47" si="75">(E41*$B41)-$D41</f>
        <v>0</v>
      </c>
      <c r="G41" s="152">
        <f>'CEO II V GUILHERME'!I21</f>
        <v>0</v>
      </c>
      <c r="H41" s="448">
        <f t="shared" ref="H41:H47" si="76">(G41*$B41)-$D41</f>
        <v>-40</v>
      </c>
      <c r="I41" s="152">
        <f>'CEO II V GUILHERME'!K21</f>
        <v>0</v>
      </c>
      <c r="J41" s="448">
        <f t="shared" ref="J41:J47" si="77">(I41*$B41)-$D41</f>
        <v>-40</v>
      </c>
      <c r="K41" s="366">
        <f t="shared" ref="K41:K47" si="78">SUM(E41,G41,I41)</f>
        <v>2</v>
      </c>
      <c r="L41" s="461">
        <f t="shared" ref="L41:L47" si="79">(K41*$B41)-$D41*3</f>
        <v>-80</v>
      </c>
      <c r="M41" s="152">
        <f>'CEO II V GUILHERME'!O21</f>
        <v>0</v>
      </c>
      <c r="N41" s="448">
        <f t="shared" ref="N41:N47" si="80">(M41*$B41)-$D41</f>
        <v>-40</v>
      </c>
      <c r="O41" s="152">
        <f>'CEO II V GUILHERME'!Q21</f>
        <v>0</v>
      </c>
      <c r="P41" s="448">
        <f t="shared" ref="P41:P47" si="81">(O41*$B41)-$D41</f>
        <v>-40</v>
      </c>
      <c r="Q41" s="152">
        <f>'CEO II V GUILHERME'!S21</f>
        <v>0</v>
      </c>
      <c r="R41" s="448">
        <f t="shared" ref="R41:R47" si="82">(Q41*$B41)-$D41</f>
        <v>-40</v>
      </c>
      <c r="S41" s="366">
        <f t="shared" ref="S41:S47" si="83">SUM(M41,O41,Q41)</f>
        <v>0</v>
      </c>
      <c r="T41" s="461">
        <f t="shared" ref="T41:T47" si="84">(S41*$B41)-$D41*3</f>
        <v>-120</v>
      </c>
    </row>
    <row r="42" spans="1:20" x14ac:dyDescent="0.25">
      <c r="A42" s="183" t="s">
        <v>333</v>
      </c>
      <c r="B42" s="411">
        <v>20</v>
      </c>
      <c r="C42" s="238">
        <f>'CEO II V GUILHERME'!B22</f>
        <v>1</v>
      </c>
      <c r="D42" s="435">
        <f t="shared" si="74"/>
        <v>20</v>
      </c>
      <c r="E42" s="155">
        <f>'CEO II V GUILHERME'!G22</f>
        <v>1</v>
      </c>
      <c r="F42" s="449">
        <f t="shared" si="75"/>
        <v>0</v>
      </c>
      <c r="G42" s="155">
        <f>'CEO II V GUILHERME'!I22</f>
        <v>0</v>
      </c>
      <c r="H42" s="449">
        <f t="shared" si="76"/>
        <v>-20</v>
      </c>
      <c r="I42" s="155">
        <f>'CEO II V GUILHERME'!K22</f>
        <v>0</v>
      </c>
      <c r="J42" s="449">
        <f t="shared" si="77"/>
        <v>-20</v>
      </c>
      <c r="K42" s="382">
        <f t="shared" si="78"/>
        <v>1</v>
      </c>
      <c r="L42" s="462">
        <f t="shared" si="79"/>
        <v>-40</v>
      </c>
      <c r="M42" s="155">
        <f>'CEO II V GUILHERME'!O22</f>
        <v>0</v>
      </c>
      <c r="N42" s="449">
        <f t="shared" si="80"/>
        <v>-20</v>
      </c>
      <c r="O42" s="155">
        <f>'CEO II V GUILHERME'!Q22</f>
        <v>0</v>
      </c>
      <c r="P42" s="449">
        <f t="shared" si="81"/>
        <v>-20</v>
      </c>
      <c r="Q42" s="155">
        <f>'CEO II V GUILHERME'!S22</f>
        <v>0</v>
      </c>
      <c r="R42" s="449">
        <f t="shared" si="82"/>
        <v>-20</v>
      </c>
      <c r="S42" s="382">
        <f t="shared" si="83"/>
        <v>0</v>
      </c>
      <c r="T42" s="462">
        <f t="shared" si="84"/>
        <v>-60</v>
      </c>
    </row>
    <row r="43" spans="1:20" x14ac:dyDescent="0.25">
      <c r="A43" s="183" t="s">
        <v>334</v>
      </c>
      <c r="B43" s="411">
        <v>20</v>
      </c>
      <c r="C43" s="238">
        <f>'CEO II V GUILHERME'!B23</f>
        <v>1</v>
      </c>
      <c r="D43" s="435">
        <f t="shared" si="74"/>
        <v>20</v>
      </c>
      <c r="E43" s="155">
        <f>'CEO II V GUILHERME'!G23</f>
        <v>1</v>
      </c>
      <c r="F43" s="449">
        <f t="shared" si="75"/>
        <v>0</v>
      </c>
      <c r="G43" s="155">
        <f>'CEO II V GUILHERME'!I23</f>
        <v>0</v>
      </c>
      <c r="H43" s="449">
        <f t="shared" si="76"/>
        <v>-20</v>
      </c>
      <c r="I43" s="155">
        <f>'CEO II V GUILHERME'!K23</f>
        <v>0</v>
      </c>
      <c r="J43" s="449">
        <f t="shared" si="77"/>
        <v>-20</v>
      </c>
      <c r="K43" s="382">
        <f t="shared" si="78"/>
        <v>1</v>
      </c>
      <c r="L43" s="462">
        <f t="shared" si="79"/>
        <v>-40</v>
      </c>
      <c r="M43" s="155">
        <f>'CEO II V GUILHERME'!O23</f>
        <v>0</v>
      </c>
      <c r="N43" s="449">
        <f t="shared" si="80"/>
        <v>-20</v>
      </c>
      <c r="O43" s="155">
        <f>'CEO II V GUILHERME'!Q23</f>
        <v>0</v>
      </c>
      <c r="P43" s="449">
        <f t="shared" si="81"/>
        <v>-20</v>
      </c>
      <c r="Q43" s="155">
        <f>'CEO II V GUILHERME'!S23</f>
        <v>0</v>
      </c>
      <c r="R43" s="449">
        <f t="shared" si="82"/>
        <v>-20</v>
      </c>
      <c r="S43" s="382">
        <f t="shared" si="83"/>
        <v>0</v>
      </c>
      <c r="T43" s="462">
        <f t="shared" si="84"/>
        <v>-60</v>
      </c>
    </row>
    <row r="44" spans="1:20" x14ac:dyDescent="0.25">
      <c r="A44" s="183" t="s">
        <v>335</v>
      </c>
      <c r="B44" s="411">
        <v>20</v>
      </c>
      <c r="C44" s="238">
        <f>'CEO II V GUILHERME'!B24</f>
        <v>3</v>
      </c>
      <c r="D44" s="435">
        <f t="shared" si="74"/>
        <v>60</v>
      </c>
      <c r="E44" s="155">
        <f>'CEO II V GUILHERME'!G24</f>
        <v>3</v>
      </c>
      <c r="F44" s="449">
        <f t="shared" si="75"/>
        <v>0</v>
      </c>
      <c r="G44" s="155">
        <f>'CEO II V GUILHERME'!I24</f>
        <v>0</v>
      </c>
      <c r="H44" s="449">
        <f t="shared" si="76"/>
        <v>-60</v>
      </c>
      <c r="I44" s="155">
        <f>'CEO II V GUILHERME'!K24</f>
        <v>0</v>
      </c>
      <c r="J44" s="449">
        <f t="shared" si="77"/>
        <v>-60</v>
      </c>
      <c r="K44" s="382">
        <f t="shared" si="78"/>
        <v>3</v>
      </c>
      <c r="L44" s="462">
        <f t="shared" si="79"/>
        <v>-120</v>
      </c>
      <c r="M44" s="155">
        <f>'CEO II V GUILHERME'!O24</f>
        <v>0</v>
      </c>
      <c r="N44" s="449">
        <f t="shared" si="80"/>
        <v>-60</v>
      </c>
      <c r="O44" s="155">
        <f>'CEO II V GUILHERME'!Q24</f>
        <v>0</v>
      </c>
      <c r="P44" s="449">
        <f t="shared" si="81"/>
        <v>-60</v>
      </c>
      <c r="Q44" s="155">
        <f>'CEO II V GUILHERME'!S24</f>
        <v>0</v>
      </c>
      <c r="R44" s="449">
        <f t="shared" si="82"/>
        <v>-60</v>
      </c>
      <c r="S44" s="382">
        <f t="shared" si="83"/>
        <v>0</v>
      </c>
      <c r="T44" s="462">
        <f t="shared" si="84"/>
        <v>-180</v>
      </c>
    </row>
    <row r="45" spans="1:20" x14ac:dyDescent="0.25">
      <c r="A45" s="183" t="s">
        <v>336</v>
      </c>
      <c r="B45" s="411">
        <v>20</v>
      </c>
      <c r="C45" s="238">
        <f>'CEO II V GUILHERME'!B25</f>
        <v>2</v>
      </c>
      <c r="D45" s="435">
        <f t="shared" si="74"/>
        <v>40</v>
      </c>
      <c r="E45" s="155">
        <f>'CEO II V GUILHERME'!G25</f>
        <v>2</v>
      </c>
      <c r="F45" s="449">
        <f t="shared" si="75"/>
        <v>0</v>
      </c>
      <c r="G45" s="155">
        <f>'CEO II V GUILHERME'!I25</f>
        <v>0</v>
      </c>
      <c r="H45" s="449">
        <f t="shared" si="76"/>
        <v>-40</v>
      </c>
      <c r="I45" s="155">
        <f>'CEO II V GUILHERME'!K25</f>
        <v>0</v>
      </c>
      <c r="J45" s="449">
        <f t="shared" si="77"/>
        <v>-40</v>
      </c>
      <c r="K45" s="382">
        <f t="shared" si="78"/>
        <v>2</v>
      </c>
      <c r="L45" s="462">
        <f t="shared" si="79"/>
        <v>-80</v>
      </c>
      <c r="M45" s="155">
        <f>'CEO II V GUILHERME'!O25</f>
        <v>0</v>
      </c>
      <c r="N45" s="449">
        <f t="shared" si="80"/>
        <v>-40</v>
      </c>
      <c r="O45" s="155">
        <f>'CEO II V GUILHERME'!Q25</f>
        <v>0</v>
      </c>
      <c r="P45" s="449">
        <f t="shared" si="81"/>
        <v>-40</v>
      </c>
      <c r="Q45" s="155">
        <f>'CEO II V GUILHERME'!S25</f>
        <v>0</v>
      </c>
      <c r="R45" s="449">
        <f t="shared" si="82"/>
        <v>-40</v>
      </c>
      <c r="S45" s="382">
        <f t="shared" si="83"/>
        <v>0</v>
      </c>
      <c r="T45" s="462">
        <f t="shared" si="84"/>
        <v>-120</v>
      </c>
    </row>
    <row r="46" spans="1:20" x14ac:dyDescent="0.25">
      <c r="A46" s="183" t="s">
        <v>337</v>
      </c>
      <c r="B46" s="411">
        <v>20</v>
      </c>
      <c r="C46" s="238">
        <f>'CEO II V GUILHERME'!B26</f>
        <v>2</v>
      </c>
      <c r="D46" s="435">
        <f t="shared" si="74"/>
        <v>40</v>
      </c>
      <c r="E46" s="155">
        <f>'CEO II V GUILHERME'!G26</f>
        <v>3</v>
      </c>
      <c r="F46" s="449">
        <f t="shared" si="75"/>
        <v>20</v>
      </c>
      <c r="G46" s="155">
        <f>'CEO II V GUILHERME'!I26</f>
        <v>0</v>
      </c>
      <c r="H46" s="449">
        <f t="shared" si="76"/>
        <v>-40</v>
      </c>
      <c r="I46" s="155">
        <f>'CEO II V GUILHERME'!K26</f>
        <v>0</v>
      </c>
      <c r="J46" s="449">
        <f t="shared" si="77"/>
        <v>-40</v>
      </c>
      <c r="K46" s="382">
        <f t="shared" si="78"/>
        <v>3</v>
      </c>
      <c r="L46" s="462">
        <f t="shared" si="79"/>
        <v>-60</v>
      </c>
      <c r="M46" s="155">
        <f>'CEO II V GUILHERME'!O26</f>
        <v>0</v>
      </c>
      <c r="N46" s="449">
        <f t="shared" si="80"/>
        <v>-40</v>
      </c>
      <c r="O46" s="155">
        <f>'CEO II V GUILHERME'!Q26</f>
        <v>0</v>
      </c>
      <c r="P46" s="449">
        <f t="shared" si="81"/>
        <v>-40</v>
      </c>
      <c r="Q46" s="155">
        <f>'CEO II V GUILHERME'!S26</f>
        <v>0</v>
      </c>
      <c r="R46" s="449">
        <f t="shared" si="82"/>
        <v>-40</v>
      </c>
      <c r="S46" s="382">
        <f t="shared" si="83"/>
        <v>0</v>
      </c>
      <c r="T46" s="462">
        <f t="shared" si="84"/>
        <v>-120</v>
      </c>
    </row>
    <row r="47" spans="1:20" ht="15.75" thickBot="1" x14ac:dyDescent="0.3">
      <c r="A47" s="572" t="s">
        <v>338</v>
      </c>
      <c r="B47" s="573">
        <v>20</v>
      </c>
      <c r="C47" s="260">
        <f>'CEO II V GUILHERME'!B27</f>
        <v>1</v>
      </c>
      <c r="D47" s="486">
        <f t="shared" si="74"/>
        <v>20</v>
      </c>
      <c r="E47" s="172">
        <f>'CEO II V GUILHERME'!G27</f>
        <v>1</v>
      </c>
      <c r="F47" s="457">
        <f t="shared" si="75"/>
        <v>0</v>
      </c>
      <c r="G47" s="172">
        <f>'CEO II V GUILHERME'!I27</f>
        <v>0</v>
      </c>
      <c r="H47" s="457">
        <f t="shared" si="76"/>
        <v>-20</v>
      </c>
      <c r="I47" s="172">
        <f>'CEO II V GUILHERME'!K27</f>
        <v>0</v>
      </c>
      <c r="J47" s="457">
        <f t="shared" si="77"/>
        <v>-20</v>
      </c>
      <c r="K47" s="390">
        <f t="shared" si="78"/>
        <v>1</v>
      </c>
      <c r="L47" s="470">
        <f t="shared" si="79"/>
        <v>-40</v>
      </c>
      <c r="M47" s="172">
        <f>'CEO II V GUILHERME'!O27</f>
        <v>0</v>
      </c>
      <c r="N47" s="457">
        <f t="shared" si="80"/>
        <v>-20</v>
      </c>
      <c r="O47" s="172">
        <f>'CEO II V GUILHERME'!Q27</f>
        <v>0</v>
      </c>
      <c r="P47" s="457">
        <f t="shared" si="81"/>
        <v>-20</v>
      </c>
      <c r="Q47" s="172">
        <f>'CEO II V GUILHERME'!S27</f>
        <v>0</v>
      </c>
      <c r="R47" s="457">
        <f t="shared" si="82"/>
        <v>-20</v>
      </c>
      <c r="S47" s="390">
        <f t="shared" si="83"/>
        <v>0</v>
      </c>
      <c r="T47" s="470">
        <f t="shared" si="84"/>
        <v>-60</v>
      </c>
    </row>
    <row r="48" spans="1:20" ht="15.75" thickBot="1" x14ac:dyDescent="0.3">
      <c r="A48" s="574" t="s">
        <v>7</v>
      </c>
      <c r="B48" s="480">
        <f t="shared" ref="B48:T48" si="85">SUM(B41:B47)</f>
        <v>140</v>
      </c>
      <c r="C48" s="481">
        <f t="shared" si="85"/>
        <v>12</v>
      </c>
      <c r="D48" s="482">
        <f t="shared" si="85"/>
        <v>240</v>
      </c>
      <c r="E48" s="483">
        <f t="shared" si="85"/>
        <v>13</v>
      </c>
      <c r="F48" s="484">
        <f t="shared" si="85"/>
        <v>20</v>
      </c>
      <c r="G48" s="483">
        <f t="shared" si="85"/>
        <v>0</v>
      </c>
      <c r="H48" s="484">
        <f t="shared" si="85"/>
        <v>-240</v>
      </c>
      <c r="I48" s="483">
        <f t="shared" si="85"/>
        <v>0</v>
      </c>
      <c r="J48" s="484">
        <f t="shared" si="85"/>
        <v>-240</v>
      </c>
      <c r="K48" s="485">
        <f t="shared" ref="K48:L48" si="86">SUM(K41:K47)</f>
        <v>13</v>
      </c>
      <c r="L48" s="571">
        <f t="shared" si="86"/>
        <v>-460</v>
      </c>
      <c r="M48" s="483">
        <f t="shared" si="85"/>
        <v>0</v>
      </c>
      <c r="N48" s="484">
        <f t="shared" si="85"/>
        <v>-240</v>
      </c>
      <c r="O48" s="483">
        <f t="shared" si="85"/>
        <v>0</v>
      </c>
      <c r="P48" s="484">
        <f t="shared" si="85"/>
        <v>-240</v>
      </c>
      <c r="Q48" s="483">
        <f t="shared" si="85"/>
        <v>0</v>
      </c>
      <c r="R48" s="484">
        <f t="shared" si="85"/>
        <v>-240</v>
      </c>
      <c r="S48" s="485">
        <f t="shared" si="85"/>
        <v>0</v>
      </c>
      <c r="T48" s="571">
        <f t="shared" si="85"/>
        <v>-720</v>
      </c>
    </row>
    <row r="50" spans="1:20" ht="15.75" hidden="1" x14ac:dyDescent="0.25">
      <c r="A50" s="1427" t="s">
        <v>285</v>
      </c>
      <c r="B50" s="1428"/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</row>
    <row r="51" spans="1:20" ht="36.75" hidden="1" thickBot="1" x14ac:dyDescent="0.3">
      <c r="A51" s="144" t="s">
        <v>14</v>
      </c>
      <c r="B51" s="403" t="s">
        <v>231</v>
      </c>
      <c r="C51" s="145" t="s">
        <v>173</v>
      </c>
      <c r="D51" s="433" t="s">
        <v>232</v>
      </c>
      <c r="E51" s="475" t="s">
        <v>2</v>
      </c>
      <c r="F51" s="476" t="s">
        <v>234</v>
      </c>
      <c r="G51" s="475" t="s">
        <v>3</v>
      </c>
      <c r="H51" s="476" t="s">
        <v>235</v>
      </c>
      <c r="I51" s="475" t="s">
        <v>4</v>
      </c>
      <c r="J51" s="476" t="s">
        <v>236</v>
      </c>
      <c r="K51" s="380" t="s">
        <v>206</v>
      </c>
      <c r="L51" s="474" t="s">
        <v>233</v>
      </c>
      <c r="M51" s="475" t="s">
        <v>5</v>
      </c>
      <c r="N51" s="476" t="s">
        <v>237</v>
      </c>
      <c r="O51" s="477" t="s">
        <v>203</v>
      </c>
      <c r="P51" s="476" t="s">
        <v>238</v>
      </c>
      <c r="Q51" s="477" t="s">
        <v>204</v>
      </c>
      <c r="R51" s="476" t="s">
        <v>239</v>
      </c>
      <c r="S51" s="380" t="s">
        <v>206</v>
      </c>
      <c r="T51" s="474" t="s">
        <v>233</v>
      </c>
    </row>
    <row r="52" spans="1:20" hidden="1" x14ac:dyDescent="0.25">
      <c r="A52" s="154" t="s">
        <v>33</v>
      </c>
      <c r="B52" s="404">
        <v>20</v>
      </c>
      <c r="C52" s="235">
        <f>'AMA_UBS V Medeiros'!B18</f>
        <v>6</v>
      </c>
      <c r="D52" s="434">
        <f t="shared" ref="D52" si="87">C52*B52</f>
        <v>120</v>
      </c>
      <c r="E52" s="152">
        <f>'AMA_UBS V Medeiros'!G18</f>
        <v>6</v>
      </c>
      <c r="F52" s="448">
        <f t="shared" ref="F52" si="88">(E52*$B52)-$D52</f>
        <v>0</v>
      </c>
      <c r="G52" s="152">
        <f>'AMA_UBS V Medeiros'!I18</f>
        <v>0</v>
      </c>
      <c r="H52" s="448">
        <f t="shared" ref="H52" si="89">(G52*$B52)-$D52</f>
        <v>-120</v>
      </c>
      <c r="I52" s="152">
        <f>'AMA_UBS V Medeiros'!K18</f>
        <v>0</v>
      </c>
      <c r="J52" s="448">
        <f t="shared" ref="J52" si="90">(I52*$B52)-$D52</f>
        <v>-120</v>
      </c>
      <c r="K52" s="366">
        <f t="shared" ref="K52" si="91">SUM(E52,G52,I52)</f>
        <v>6</v>
      </c>
      <c r="L52" s="461">
        <f t="shared" ref="L52" si="92">(K52*$B52)-$D52*3</f>
        <v>-240</v>
      </c>
      <c r="M52" s="152">
        <f>'AMA_UBS V Medeiros'!O18</f>
        <v>0</v>
      </c>
      <c r="N52" s="448">
        <f t="shared" ref="N52" si="93">(M52*$B52)-$D52</f>
        <v>-120</v>
      </c>
      <c r="O52" s="152">
        <f>'AMA_UBS V Medeiros'!Q18</f>
        <v>0</v>
      </c>
      <c r="P52" s="448">
        <f t="shared" ref="P52" si="94">(O52*$B52)-$D52</f>
        <v>-120</v>
      </c>
      <c r="Q52" s="152">
        <f>'AMA_UBS V Medeiros'!S18</f>
        <v>0</v>
      </c>
      <c r="R52" s="448">
        <f t="shared" ref="R52" si="95">(Q52*$B52)-$D52</f>
        <v>-120</v>
      </c>
      <c r="S52" s="366">
        <f t="shared" ref="S52" si="96">SUM(M52,O52,Q52)</f>
        <v>0</v>
      </c>
      <c r="T52" s="461">
        <f t="shared" ref="T52" si="97">(S52*$B52)-$D52*3</f>
        <v>-360</v>
      </c>
    </row>
    <row r="53" spans="1:20" ht="15.75" hidden="1" thickBot="1" x14ac:dyDescent="0.3">
      <c r="A53" s="502" t="s">
        <v>7</v>
      </c>
      <c r="B53" s="495">
        <f t="shared" ref="B53:T53" si="98">SUM(B52:B52)</f>
        <v>20</v>
      </c>
      <c r="C53" s="496">
        <f t="shared" si="98"/>
        <v>6</v>
      </c>
      <c r="D53" s="497">
        <f t="shared" si="98"/>
        <v>120</v>
      </c>
      <c r="E53" s="498">
        <f t="shared" si="98"/>
        <v>6</v>
      </c>
      <c r="F53" s="499">
        <f t="shared" si="98"/>
        <v>0</v>
      </c>
      <c r="G53" s="498">
        <f t="shared" si="98"/>
        <v>0</v>
      </c>
      <c r="H53" s="499">
        <f t="shared" si="98"/>
        <v>-120</v>
      </c>
      <c r="I53" s="498">
        <f t="shared" si="98"/>
        <v>0</v>
      </c>
      <c r="J53" s="499">
        <f t="shared" si="98"/>
        <v>-120</v>
      </c>
      <c r="K53" s="500">
        <f t="shared" ref="K53:L53" si="99">SUM(K52:K52)</f>
        <v>6</v>
      </c>
      <c r="L53" s="501">
        <f t="shared" si="99"/>
        <v>-240</v>
      </c>
      <c r="M53" s="498">
        <f t="shared" si="98"/>
        <v>0</v>
      </c>
      <c r="N53" s="499">
        <f t="shared" si="98"/>
        <v>-120</v>
      </c>
      <c r="O53" s="498">
        <f t="shared" si="98"/>
        <v>0</v>
      </c>
      <c r="P53" s="499">
        <f t="shared" si="98"/>
        <v>-120</v>
      </c>
      <c r="Q53" s="498">
        <f t="shared" si="98"/>
        <v>0</v>
      </c>
      <c r="R53" s="499">
        <f t="shared" si="98"/>
        <v>-120</v>
      </c>
      <c r="S53" s="500">
        <f t="shared" si="98"/>
        <v>0</v>
      </c>
      <c r="T53" s="501">
        <f t="shared" si="98"/>
        <v>-360</v>
      </c>
    </row>
    <row r="54" spans="1:20" hidden="1" x14ac:dyDescent="0.25"/>
    <row r="55" spans="1:20" ht="15.75" hidden="1" x14ac:dyDescent="0.25">
      <c r="A55" s="1427" t="s">
        <v>287</v>
      </c>
      <c r="B55" s="1428"/>
      <c r="C55" s="1428"/>
      <c r="D55" s="1428"/>
      <c r="E55" s="1428"/>
      <c r="F55" s="1428"/>
      <c r="G55" s="1428"/>
      <c r="H55" s="1428"/>
      <c r="I55" s="1428"/>
      <c r="J55" s="1428"/>
      <c r="K55" s="1428"/>
      <c r="L55" s="1428"/>
      <c r="M55" s="1428"/>
      <c r="N55" s="1428"/>
      <c r="O55" s="1428"/>
      <c r="P55" s="1428"/>
      <c r="Q55" s="1428"/>
      <c r="R55" s="1428"/>
      <c r="S55" s="1428"/>
      <c r="T55" s="1428"/>
    </row>
    <row r="56" spans="1:20" ht="36.75" hidden="1" thickBot="1" x14ac:dyDescent="0.3">
      <c r="A56" s="144" t="s">
        <v>14</v>
      </c>
      <c r="B56" s="403" t="s">
        <v>231</v>
      </c>
      <c r="C56" s="145" t="s">
        <v>173</v>
      </c>
      <c r="D56" s="433" t="s">
        <v>232</v>
      </c>
      <c r="E56" s="475" t="s">
        <v>2</v>
      </c>
      <c r="F56" s="476" t="s">
        <v>234</v>
      </c>
      <c r="G56" s="475" t="s">
        <v>3</v>
      </c>
      <c r="H56" s="476" t="s">
        <v>235</v>
      </c>
      <c r="I56" s="475" t="s">
        <v>4</v>
      </c>
      <c r="J56" s="476" t="s">
        <v>236</v>
      </c>
      <c r="K56" s="380" t="s">
        <v>206</v>
      </c>
      <c r="L56" s="474" t="s">
        <v>233</v>
      </c>
      <c r="M56" s="475" t="s">
        <v>5</v>
      </c>
      <c r="N56" s="476" t="s">
        <v>237</v>
      </c>
      <c r="O56" s="477" t="s">
        <v>203</v>
      </c>
      <c r="P56" s="476" t="s">
        <v>238</v>
      </c>
      <c r="Q56" s="477" t="s">
        <v>204</v>
      </c>
      <c r="R56" s="476" t="s">
        <v>239</v>
      </c>
      <c r="S56" s="380" t="s">
        <v>206</v>
      </c>
      <c r="T56" s="474" t="s">
        <v>233</v>
      </c>
    </row>
    <row r="57" spans="1:20" hidden="1" x14ac:dyDescent="0.25">
      <c r="A57" s="154" t="s">
        <v>33</v>
      </c>
      <c r="B57" s="404">
        <v>20</v>
      </c>
      <c r="C57" s="182">
        <f>'UBS Izolina Mazzei'!B32</f>
        <v>9</v>
      </c>
      <c r="D57" s="427">
        <f t="shared" ref="D57" si="100">C57*B57</f>
        <v>180</v>
      </c>
      <c r="E57" s="152">
        <f>'UBS Izolina Mazzei'!G32</f>
        <v>9</v>
      </c>
      <c r="F57" s="448">
        <f t="shared" ref="F57" si="101">(E57*$B57)-$D57</f>
        <v>0</v>
      </c>
      <c r="G57" s="152">
        <f>'UBS Izolina Mazzei'!I32</f>
        <v>0</v>
      </c>
      <c r="H57" s="448">
        <f t="shared" ref="H57" si="102">(G57*$B57)-$D57</f>
        <v>-180</v>
      </c>
      <c r="I57" s="152">
        <f>'UBS Izolina Mazzei'!K32</f>
        <v>0</v>
      </c>
      <c r="J57" s="448">
        <f t="shared" ref="J57" si="103">(I57*$B57)-$D57</f>
        <v>-180</v>
      </c>
      <c r="K57" s="366">
        <f t="shared" ref="K57" si="104">SUM(E57,G57,I57)</f>
        <v>9</v>
      </c>
      <c r="L57" s="461">
        <f t="shared" ref="L57" si="105">(K57*$B57)-$D57*3</f>
        <v>-360</v>
      </c>
      <c r="M57" s="152">
        <f>'UBS Izolina Mazzei'!O32</f>
        <v>0</v>
      </c>
      <c r="N57" s="448">
        <f t="shared" ref="N57" si="106">(M57*$B57)-$D57</f>
        <v>-180</v>
      </c>
      <c r="O57" s="152">
        <f>'UBS Izolina Mazzei'!Q32</f>
        <v>0</v>
      </c>
      <c r="P57" s="448">
        <f t="shared" ref="P57" si="107">(O57*$B57)-$D57</f>
        <v>-180</v>
      </c>
      <c r="Q57" s="152">
        <f>'UBS Izolina Mazzei'!S32</f>
        <v>0</v>
      </c>
      <c r="R57" s="448">
        <f t="shared" ref="R57" si="108">(Q57*$B57)-$D57</f>
        <v>-180</v>
      </c>
      <c r="S57" s="366">
        <f t="shared" ref="S57" si="109">SUM(M57,O57,Q57)</f>
        <v>0</v>
      </c>
      <c r="T57" s="461">
        <f t="shared" ref="T57" si="110">(S57*$B57)-$D57*3</f>
        <v>-540</v>
      </c>
    </row>
    <row r="58" spans="1:20" ht="15.75" hidden="1" thickBot="1" x14ac:dyDescent="0.3">
      <c r="A58" s="164" t="s">
        <v>7</v>
      </c>
      <c r="B58" s="424">
        <f t="shared" ref="B58:T58" si="111">SUM(B57:B57)</f>
        <v>20</v>
      </c>
      <c r="C58" s="165">
        <f t="shared" si="111"/>
        <v>9</v>
      </c>
      <c r="D58" s="431">
        <f t="shared" si="111"/>
        <v>180</v>
      </c>
      <c r="E58" s="166">
        <f t="shared" si="111"/>
        <v>9</v>
      </c>
      <c r="F58" s="451">
        <f t="shared" si="111"/>
        <v>0</v>
      </c>
      <c r="G58" s="166">
        <f t="shared" si="111"/>
        <v>0</v>
      </c>
      <c r="H58" s="451">
        <f t="shared" si="111"/>
        <v>-180</v>
      </c>
      <c r="I58" s="166">
        <f t="shared" si="111"/>
        <v>0</v>
      </c>
      <c r="J58" s="451">
        <f t="shared" si="111"/>
        <v>-180</v>
      </c>
      <c r="K58" s="106">
        <f t="shared" ref="K58:L58" si="112">SUM(K57:K57)</f>
        <v>9</v>
      </c>
      <c r="L58" s="854">
        <f t="shared" si="112"/>
        <v>-360</v>
      </c>
      <c r="M58" s="166">
        <f t="shared" si="111"/>
        <v>0</v>
      </c>
      <c r="N58" s="451">
        <f t="shared" si="111"/>
        <v>-180</v>
      </c>
      <c r="O58" s="166">
        <f t="shared" si="111"/>
        <v>0</v>
      </c>
      <c r="P58" s="451">
        <f t="shared" si="111"/>
        <v>-180</v>
      </c>
      <c r="Q58" s="166">
        <f t="shared" si="111"/>
        <v>0</v>
      </c>
      <c r="R58" s="451">
        <f t="shared" si="111"/>
        <v>-180</v>
      </c>
      <c r="S58" s="106">
        <f t="shared" si="111"/>
        <v>0</v>
      </c>
      <c r="T58" s="464">
        <f t="shared" si="111"/>
        <v>-540</v>
      </c>
    </row>
    <row r="59" spans="1:20" hidden="1" x14ac:dyDescent="0.25"/>
    <row r="60" spans="1:20" ht="15.75" hidden="1" x14ac:dyDescent="0.25">
      <c r="A60" s="1427" t="s">
        <v>289</v>
      </c>
      <c r="B60" s="1428"/>
      <c r="C60" s="1428"/>
      <c r="D60" s="1428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</row>
    <row r="61" spans="1:20" ht="36.75" hidden="1" thickBot="1" x14ac:dyDescent="0.3">
      <c r="A61" s="144" t="s">
        <v>14</v>
      </c>
      <c r="B61" s="403" t="s">
        <v>231</v>
      </c>
      <c r="C61" s="145" t="s">
        <v>173</v>
      </c>
      <c r="D61" s="433" t="s">
        <v>232</v>
      </c>
      <c r="E61" s="475" t="s">
        <v>2</v>
      </c>
      <c r="F61" s="476" t="s">
        <v>234</v>
      </c>
      <c r="G61" s="475" t="s">
        <v>3</v>
      </c>
      <c r="H61" s="476" t="s">
        <v>235</v>
      </c>
      <c r="I61" s="475" t="s">
        <v>4</v>
      </c>
      <c r="J61" s="476" t="s">
        <v>236</v>
      </c>
      <c r="K61" s="380" t="s">
        <v>206</v>
      </c>
      <c r="L61" s="474" t="s">
        <v>233</v>
      </c>
      <c r="M61" s="475" t="s">
        <v>5</v>
      </c>
      <c r="N61" s="476" t="s">
        <v>237</v>
      </c>
      <c r="O61" s="477" t="s">
        <v>203</v>
      </c>
      <c r="P61" s="476" t="s">
        <v>238</v>
      </c>
      <c r="Q61" s="477" t="s">
        <v>204</v>
      </c>
      <c r="R61" s="476" t="s">
        <v>239</v>
      </c>
      <c r="S61" s="380" t="s">
        <v>206</v>
      </c>
      <c r="T61" s="474" t="s">
        <v>233</v>
      </c>
    </row>
    <row r="62" spans="1:20" hidden="1" x14ac:dyDescent="0.25">
      <c r="A62" s="154" t="s">
        <v>33</v>
      </c>
      <c r="B62" s="404">
        <v>20</v>
      </c>
      <c r="C62" s="182">
        <f>'UBS Jardim Japão'!B17</f>
        <v>6</v>
      </c>
      <c r="D62" s="427">
        <f t="shared" ref="D62" si="113">C62*B62</f>
        <v>120</v>
      </c>
      <c r="E62" s="152">
        <f>'UBS Jardim Japão'!G17</f>
        <v>5</v>
      </c>
      <c r="F62" s="448">
        <f t="shared" ref="F62" si="114">(E62*$B62)-$D62</f>
        <v>-20</v>
      </c>
      <c r="G62" s="152">
        <f>'UBS Jardim Japão'!I17</f>
        <v>0</v>
      </c>
      <c r="H62" s="448">
        <f t="shared" ref="H62" si="115">(G62*$B62)-$D62</f>
        <v>-120</v>
      </c>
      <c r="I62" s="152">
        <f>'UBS Jardim Japão'!K17</f>
        <v>0</v>
      </c>
      <c r="J62" s="448">
        <f t="shared" ref="J62" si="116">(I62*$B62)-$D62</f>
        <v>-120</v>
      </c>
      <c r="K62" s="366">
        <f t="shared" ref="K62" si="117">SUM(E62,G62,I62)</f>
        <v>5</v>
      </c>
      <c r="L62" s="461">
        <f t="shared" ref="L62" si="118">(K62*$B62)-$D62*3</f>
        <v>-260</v>
      </c>
      <c r="M62" s="152">
        <f>'UBS Jardim Japão'!O17</f>
        <v>0</v>
      </c>
      <c r="N62" s="448">
        <f t="shared" ref="N62" si="119">(M62*$B62)-$D62</f>
        <v>-120</v>
      </c>
      <c r="O62" s="152">
        <f>'UBS Jardim Japão'!Q17</f>
        <v>0</v>
      </c>
      <c r="P62" s="448">
        <f t="shared" ref="P62" si="120">(O62*$B62)-$D62</f>
        <v>-120</v>
      </c>
      <c r="Q62" s="152">
        <f>'UBS Jardim Japão'!S17</f>
        <v>0</v>
      </c>
      <c r="R62" s="448">
        <f t="shared" ref="R62" si="121">(Q62*$B62)-$D62</f>
        <v>-120</v>
      </c>
      <c r="S62" s="366">
        <f t="shared" ref="S62" si="122">SUM(M62,O62,Q62)</f>
        <v>0</v>
      </c>
      <c r="T62" s="461">
        <f t="shared" ref="T62" si="123">(S62*$B62)-$D62*3</f>
        <v>-360</v>
      </c>
    </row>
    <row r="63" spans="1:20" ht="15.75" hidden="1" thickBot="1" x14ac:dyDescent="0.3">
      <c r="A63" s="164" t="s">
        <v>7</v>
      </c>
      <c r="B63" s="424">
        <f t="shared" ref="B63:T63" si="124">SUM(B62:B62)</f>
        <v>20</v>
      </c>
      <c r="C63" s="165">
        <f t="shared" si="124"/>
        <v>6</v>
      </c>
      <c r="D63" s="431">
        <f t="shared" si="124"/>
        <v>120</v>
      </c>
      <c r="E63" s="166">
        <f t="shared" si="124"/>
        <v>5</v>
      </c>
      <c r="F63" s="451">
        <f t="shared" si="124"/>
        <v>-20</v>
      </c>
      <c r="G63" s="166">
        <f t="shared" si="124"/>
        <v>0</v>
      </c>
      <c r="H63" s="451">
        <f t="shared" si="124"/>
        <v>-120</v>
      </c>
      <c r="I63" s="166">
        <f t="shared" si="124"/>
        <v>0</v>
      </c>
      <c r="J63" s="451">
        <f t="shared" si="124"/>
        <v>-120</v>
      </c>
      <c r="K63" s="106">
        <f t="shared" ref="K63:L63" si="125">SUM(K62:K62)</f>
        <v>5</v>
      </c>
      <c r="L63" s="854">
        <f t="shared" si="125"/>
        <v>-260</v>
      </c>
      <c r="M63" s="166">
        <f t="shared" si="124"/>
        <v>0</v>
      </c>
      <c r="N63" s="451">
        <f t="shared" si="124"/>
        <v>-120</v>
      </c>
      <c r="O63" s="166">
        <f t="shared" si="124"/>
        <v>0</v>
      </c>
      <c r="P63" s="451">
        <f t="shared" si="124"/>
        <v>-120</v>
      </c>
      <c r="Q63" s="166">
        <f t="shared" si="124"/>
        <v>0</v>
      </c>
      <c r="R63" s="451">
        <f t="shared" si="124"/>
        <v>-120</v>
      </c>
      <c r="S63" s="106">
        <f t="shared" si="124"/>
        <v>0</v>
      </c>
      <c r="T63" s="464">
        <f t="shared" si="124"/>
        <v>-360</v>
      </c>
    </row>
    <row r="64" spans="1:20" hidden="1" x14ac:dyDescent="0.25"/>
    <row r="65" spans="1:20" ht="15.75" hidden="1" x14ac:dyDescent="0.25">
      <c r="A65" s="1427" t="s">
        <v>292</v>
      </c>
      <c r="B65" s="1428"/>
      <c r="C65" s="1428"/>
      <c r="D65" s="1428"/>
      <c r="E65" s="1428"/>
      <c r="F65" s="1428"/>
      <c r="G65" s="1428"/>
      <c r="H65" s="1428"/>
      <c r="I65" s="1428"/>
      <c r="J65" s="1428"/>
      <c r="K65" s="1428"/>
      <c r="L65" s="1428"/>
      <c r="M65" s="1428"/>
      <c r="N65" s="1428"/>
      <c r="O65" s="1428"/>
      <c r="P65" s="1428"/>
      <c r="Q65" s="1428"/>
      <c r="R65" s="1428"/>
      <c r="S65" s="1428"/>
      <c r="T65" s="1428"/>
    </row>
    <row r="66" spans="1:20" ht="36.75" hidden="1" thickBot="1" x14ac:dyDescent="0.3">
      <c r="A66" s="144" t="s">
        <v>14</v>
      </c>
      <c r="B66" s="403" t="s">
        <v>231</v>
      </c>
      <c r="C66" s="145" t="s">
        <v>173</v>
      </c>
      <c r="D66" s="433" t="s">
        <v>232</v>
      </c>
      <c r="E66" s="475" t="s">
        <v>2</v>
      </c>
      <c r="F66" s="476" t="s">
        <v>234</v>
      </c>
      <c r="G66" s="475" t="s">
        <v>3</v>
      </c>
      <c r="H66" s="476" t="s">
        <v>235</v>
      </c>
      <c r="I66" s="475" t="s">
        <v>4</v>
      </c>
      <c r="J66" s="476" t="s">
        <v>236</v>
      </c>
      <c r="K66" s="380" t="s">
        <v>206</v>
      </c>
      <c r="L66" s="474" t="s">
        <v>233</v>
      </c>
      <c r="M66" s="475" t="s">
        <v>5</v>
      </c>
      <c r="N66" s="476" t="s">
        <v>237</v>
      </c>
      <c r="O66" s="477" t="s">
        <v>203</v>
      </c>
      <c r="P66" s="476" t="s">
        <v>238</v>
      </c>
      <c r="Q66" s="477" t="s">
        <v>204</v>
      </c>
      <c r="R66" s="476" t="s">
        <v>239</v>
      </c>
      <c r="S66" s="380" t="s">
        <v>206</v>
      </c>
      <c r="T66" s="474" t="s">
        <v>233</v>
      </c>
    </row>
    <row r="67" spans="1:20" hidden="1" x14ac:dyDescent="0.25">
      <c r="A67" s="154" t="s">
        <v>33</v>
      </c>
      <c r="B67" s="404">
        <v>20</v>
      </c>
      <c r="C67" s="182">
        <f>'UBS Vila Ede'!B18</f>
        <v>9</v>
      </c>
      <c r="D67" s="427">
        <f t="shared" ref="D67" si="126">C67*B67</f>
        <v>180</v>
      </c>
      <c r="E67" s="152">
        <f>'UBS Vila Ede'!G18</f>
        <v>7</v>
      </c>
      <c r="F67" s="448">
        <f t="shared" ref="F67" si="127">(E67*$B67)-$D67</f>
        <v>-40</v>
      </c>
      <c r="G67" s="152">
        <f>'UBS Vila Ede'!I18</f>
        <v>0</v>
      </c>
      <c r="H67" s="448">
        <f t="shared" ref="H67" si="128">(G67*$B67)-$D67</f>
        <v>-180</v>
      </c>
      <c r="I67" s="152">
        <f>'UBS Vila Ede'!K18</f>
        <v>0</v>
      </c>
      <c r="J67" s="448">
        <f t="shared" ref="J67" si="129">(I67*$B67)-$D67</f>
        <v>-180</v>
      </c>
      <c r="K67" s="366">
        <f t="shared" ref="K67" si="130">SUM(E67,G67,I67)</f>
        <v>7</v>
      </c>
      <c r="L67" s="461">
        <f t="shared" ref="L67" si="131">(K67*$B67)-$D67*3</f>
        <v>-400</v>
      </c>
      <c r="M67" s="152">
        <f>'UBS Vila Ede'!O18</f>
        <v>0</v>
      </c>
      <c r="N67" s="448">
        <f t="shared" ref="N67" si="132">(M67*$B67)-$D67</f>
        <v>-180</v>
      </c>
      <c r="O67" s="152">
        <f>'UBS Vila Ede'!Q18</f>
        <v>0</v>
      </c>
      <c r="P67" s="448">
        <f t="shared" ref="P67" si="133">(O67*$B67)-$D67</f>
        <v>-180</v>
      </c>
      <c r="Q67" s="152">
        <f>'UBS Vila Ede'!S18</f>
        <v>0</v>
      </c>
      <c r="R67" s="448">
        <f t="shared" ref="R67" si="134">(Q67*$B67)-$D67</f>
        <v>-180</v>
      </c>
      <c r="S67" s="366">
        <f t="shared" ref="S67" si="135">SUM(M67,O67,Q67)</f>
        <v>0</v>
      </c>
      <c r="T67" s="461">
        <f t="shared" ref="T67" si="136">(S67*$B67)-$D67*3</f>
        <v>-540</v>
      </c>
    </row>
    <row r="68" spans="1:20" ht="15.75" hidden="1" thickBot="1" x14ac:dyDescent="0.3">
      <c r="A68" s="502" t="s">
        <v>7</v>
      </c>
      <c r="B68" s="495">
        <f t="shared" ref="B68:T68" si="137">SUM(B67:B67)</f>
        <v>20</v>
      </c>
      <c r="C68" s="496">
        <f t="shared" si="137"/>
        <v>9</v>
      </c>
      <c r="D68" s="497">
        <f t="shared" si="137"/>
        <v>180</v>
      </c>
      <c r="E68" s="498">
        <f t="shared" si="137"/>
        <v>7</v>
      </c>
      <c r="F68" s="499">
        <f t="shared" si="137"/>
        <v>-40</v>
      </c>
      <c r="G68" s="498">
        <f t="shared" si="137"/>
        <v>0</v>
      </c>
      <c r="H68" s="499">
        <f t="shared" si="137"/>
        <v>-180</v>
      </c>
      <c r="I68" s="498">
        <f t="shared" si="137"/>
        <v>0</v>
      </c>
      <c r="J68" s="499">
        <f t="shared" si="137"/>
        <v>-180</v>
      </c>
      <c r="K68" s="500">
        <f t="shared" ref="K68:L68" si="138">SUM(K67:K67)</f>
        <v>7</v>
      </c>
      <c r="L68" s="501">
        <f t="shared" si="138"/>
        <v>-400</v>
      </c>
      <c r="M68" s="498">
        <f t="shared" si="137"/>
        <v>0</v>
      </c>
      <c r="N68" s="499">
        <f t="shared" si="137"/>
        <v>-180</v>
      </c>
      <c r="O68" s="498">
        <f t="shared" si="137"/>
        <v>0</v>
      </c>
      <c r="P68" s="499">
        <f t="shared" si="137"/>
        <v>-180</v>
      </c>
      <c r="Q68" s="498">
        <f t="shared" si="137"/>
        <v>0</v>
      </c>
      <c r="R68" s="499">
        <f t="shared" si="137"/>
        <v>-180</v>
      </c>
      <c r="S68" s="500">
        <f t="shared" si="137"/>
        <v>0</v>
      </c>
      <c r="T68" s="501">
        <f t="shared" si="137"/>
        <v>-540</v>
      </c>
    </row>
    <row r="69" spans="1:20" hidden="1" x14ac:dyDescent="0.25"/>
    <row r="70" spans="1:20" ht="15.75" hidden="1" x14ac:dyDescent="0.25">
      <c r="A70" s="1427" t="s">
        <v>294</v>
      </c>
      <c r="B70" s="1428"/>
      <c r="C70" s="1428"/>
      <c r="D70" s="1428"/>
      <c r="E70" s="1428"/>
      <c r="F70" s="1428"/>
      <c r="G70" s="1428"/>
      <c r="H70" s="1428"/>
      <c r="I70" s="1428"/>
      <c r="J70" s="1428"/>
      <c r="K70" s="1428"/>
      <c r="L70" s="1428"/>
      <c r="M70" s="1428"/>
      <c r="N70" s="1428"/>
      <c r="O70" s="1428"/>
      <c r="P70" s="1428"/>
      <c r="Q70" s="1428"/>
      <c r="R70" s="1428"/>
      <c r="S70" s="1428"/>
      <c r="T70" s="1428"/>
    </row>
    <row r="71" spans="1:20" ht="36.75" hidden="1" thickBot="1" x14ac:dyDescent="0.3">
      <c r="A71" s="144" t="s">
        <v>14</v>
      </c>
      <c r="B71" s="403" t="s">
        <v>231</v>
      </c>
      <c r="C71" s="145" t="s">
        <v>173</v>
      </c>
      <c r="D71" s="433" t="s">
        <v>232</v>
      </c>
      <c r="E71" s="475" t="s">
        <v>2</v>
      </c>
      <c r="F71" s="476" t="s">
        <v>234</v>
      </c>
      <c r="G71" s="475" t="s">
        <v>3</v>
      </c>
      <c r="H71" s="476" t="s">
        <v>235</v>
      </c>
      <c r="I71" s="475" t="s">
        <v>4</v>
      </c>
      <c r="J71" s="476" t="s">
        <v>236</v>
      </c>
      <c r="K71" s="380" t="s">
        <v>206</v>
      </c>
      <c r="L71" s="474" t="s">
        <v>233</v>
      </c>
      <c r="M71" s="475" t="s">
        <v>5</v>
      </c>
      <c r="N71" s="476" t="s">
        <v>237</v>
      </c>
      <c r="O71" s="477" t="s">
        <v>203</v>
      </c>
      <c r="P71" s="476" t="s">
        <v>238</v>
      </c>
      <c r="Q71" s="477" t="s">
        <v>204</v>
      </c>
      <c r="R71" s="476" t="s">
        <v>239</v>
      </c>
      <c r="S71" s="380" t="s">
        <v>206</v>
      </c>
      <c r="T71" s="474" t="s">
        <v>233</v>
      </c>
    </row>
    <row r="72" spans="1:20" hidden="1" x14ac:dyDescent="0.25">
      <c r="A72" s="154" t="s">
        <v>33</v>
      </c>
      <c r="B72" s="404">
        <v>20</v>
      </c>
      <c r="C72" s="182">
        <f>'UBS Vila Leonor'!B17</f>
        <v>6</v>
      </c>
      <c r="D72" s="427">
        <f t="shared" ref="D72" si="139">C72*B72</f>
        <v>120</v>
      </c>
      <c r="E72" s="152">
        <f>'UBS Vila Leonor'!G17</f>
        <v>5</v>
      </c>
      <c r="F72" s="448">
        <f t="shared" ref="F72" si="140">(E72*$B72)-$D72</f>
        <v>-20</v>
      </c>
      <c r="G72" s="152">
        <f>'UBS Vila Leonor'!I17</f>
        <v>0</v>
      </c>
      <c r="H72" s="448">
        <f t="shared" ref="H72" si="141">(G72*$B72)-$D72</f>
        <v>-120</v>
      </c>
      <c r="I72" s="152">
        <f>'UBS Vila Leonor'!K17</f>
        <v>0</v>
      </c>
      <c r="J72" s="448">
        <f t="shared" ref="J72" si="142">(I72*$B72)-$D72</f>
        <v>-120</v>
      </c>
      <c r="K72" s="366">
        <f t="shared" ref="K72" si="143">SUM(E72,G72,I72)</f>
        <v>5</v>
      </c>
      <c r="L72" s="461">
        <f t="shared" ref="L72" si="144">(K72*$B72)-$D72*3</f>
        <v>-260</v>
      </c>
      <c r="M72" s="152">
        <f>'UBS Vila Leonor'!O17</f>
        <v>0</v>
      </c>
      <c r="N72" s="448">
        <f t="shared" ref="N72" si="145">(M72*$B72)-$D72</f>
        <v>-120</v>
      </c>
      <c r="O72" s="152">
        <f>'UBS Vila Leonor'!Q17</f>
        <v>0</v>
      </c>
      <c r="P72" s="448">
        <f t="shared" ref="P72" si="146">(O72*$B72)-$D72</f>
        <v>-120</v>
      </c>
      <c r="Q72" s="152">
        <f>'UBS Vila Leonor'!S17</f>
        <v>0</v>
      </c>
      <c r="R72" s="448">
        <f t="shared" ref="R72" si="147">(Q72*$B72)-$D72</f>
        <v>-120</v>
      </c>
      <c r="S72" s="366">
        <f t="shared" ref="S72" si="148">SUM(M72,O72,Q72)</f>
        <v>0</v>
      </c>
      <c r="T72" s="461">
        <f t="shared" ref="T72" si="149">(S72*$B72)-$D72*3</f>
        <v>-360</v>
      </c>
    </row>
    <row r="73" spans="1:20" ht="15.75" hidden="1" thickBot="1" x14ac:dyDescent="0.3">
      <c r="A73" s="502" t="s">
        <v>7</v>
      </c>
      <c r="B73" s="495">
        <f t="shared" ref="B73:T73" si="150">SUM(B72:B72)</f>
        <v>20</v>
      </c>
      <c r="C73" s="496">
        <f t="shared" si="150"/>
        <v>6</v>
      </c>
      <c r="D73" s="497">
        <f t="shared" si="150"/>
        <v>120</v>
      </c>
      <c r="E73" s="498">
        <f t="shared" si="150"/>
        <v>5</v>
      </c>
      <c r="F73" s="499">
        <f t="shared" si="150"/>
        <v>-20</v>
      </c>
      <c r="G73" s="498">
        <f t="shared" si="150"/>
        <v>0</v>
      </c>
      <c r="H73" s="499">
        <f t="shared" si="150"/>
        <v>-120</v>
      </c>
      <c r="I73" s="498">
        <f t="shared" si="150"/>
        <v>0</v>
      </c>
      <c r="J73" s="499">
        <f t="shared" si="150"/>
        <v>-120</v>
      </c>
      <c r="K73" s="500">
        <f t="shared" ref="K73:L73" si="151">SUM(K72:K72)</f>
        <v>5</v>
      </c>
      <c r="L73" s="501">
        <f t="shared" si="151"/>
        <v>-260</v>
      </c>
      <c r="M73" s="498">
        <f t="shared" si="150"/>
        <v>0</v>
      </c>
      <c r="N73" s="499">
        <f t="shared" si="150"/>
        <v>-120</v>
      </c>
      <c r="O73" s="498">
        <f t="shared" si="150"/>
        <v>0</v>
      </c>
      <c r="P73" s="499">
        <f t="shared" si="150"/>
        <v>-120</v>
      </c>
      <c r="Q73" s="498">
        <f t="shared" si="150"/>
        <v>0</v>
      </c>
      <c r="R73" s="499">
        <f t="shared" si="150"/>
        <v>-120</v>
      </c>
      <c r="S73" s="500">
        <f t="shared" si="150"/>
        <v>0</v>
      </c>
      <c r="T73" s="501">
        <f t="shared" si="150"/>
        <v>-360</v>
      </c>
    </row>
    <row r="74" spans="1:20" hidden="1" x14ac:dyDescent="0.25"/>
    <row r="75" spans="1:20" ht="15.75" hidden="1" x14ac:dyDescent="0.25">
      <c r="A75" s="1427" t="s">
        <v>296</v>
      </c>
      <c r="B75" s="1428"/>
      <c r="C75" s="1428"/>
      <c r="D75" s="1428"/>
      <c r="E75" s="1428"/>
      <c r="F75" s="1428"/>
      <c r="G75" s="1428"/>
      <c r="H75" s="1428"/>
      <c r="I75" s="1428"/>
      <c r="J75" s="1428"/>
      <c r="K75" s="1428"/>
      <c r="L75" s="1428"/>
      <c r="M75" s="1428"/>
      <c r="N75" s="1428"/>
      <c r="O75" s="1428"/>
      <c r="P75" s="1428"/>
      <c r="Q75" s="1428"/>
      <c r="R75" s="1428"/>
      <c r="S75" s="1428"/>
      <c r="T75" s="1428"/>
    </row>
    <row r="76" spans="1:20" ht="36.75" hidden="1" thickBot="1" x14ac:dyDescent="0.3">
      <c r="A76" s="144" t="s">
        <v>14</v>
      </c>
      <c r="B76" s="403" t="s">
        <v>231</v>
      </c>
      <c r="C76" s="145" t="s">
        <v>173</v>
      </c>
      <c r="D76" s="433" t="s">
        <v>232</v>
      </c>
      <c r="E76" s="475" t="s">
        <v>2</v>
      </c>
      <c r="F76" s="476" t="s">
        <v>234</v>
      </c>
      <c r="G76" s="475" t="s">
        <v>3</v>
      </c>
      <c r="H76" s="476" t="s">
        <v>235</v>
      </c>
      <c r="I76" s="475" t="s">
        <v>4</v>
      </c>
      <c r="J76" s="476" t="s">
        <v>236</v>
      </c>
      <c r="K76" s="380" t="s">
        <v>206</v>
      </c>
      <c r="L76" s="474" t="s">
        <v>233</v>
      </c>
      <c r="M76" s="475" t="s">
        <v>5</v>
      </c>
      <c r="N76" s="476" t="s">
        <v>237</v>
      </c>
      <c r="O76" s="477" t="s">
        <v>203</v>
      </c>
      <c r="P76" s="476" t="s">
        <v>238</v>
      </c>
      <c r="Q76" s="477" t="s">
        <v>204</v>
      </c>
      <c r="R76" s="476" t="s">
        <v>239</v>
      </c>
      <c r="S76" s="380" t="s">
        <v>206</v>
      </c>
      <c r="T76" s="474" t="s">
        <v>233</v>
      </c>
    </row>
    <row r="77" spans="1:20" hidden="1" x14ac:dyDescent="0.25">
      <c r="A77" s="154" t="s">
        <v>33</v>
      </c>
      <c r="B77" s="404">
        <v>20</v>
      </c>
      <c r="C77" s="182">
        <f>'UBS Vila Sabrina'!B17</f>
        <v>6</v>
      </c>
      <c r="D77" s="427">
        <f t="shared" ref="D77" si="152">C77*B77</f>
        <v>120</v>
      </c>
      <c r="E77" s="152">
        <f>'UBS Vila Sabrina'!G17</f>
        <v>6</v>
      </c>
      <c r="F77" s="448">
        <f t="shared" ref="F77" si="153">(E77*$B77)-$D77</f>
        <v>0</v>
      </c>
      <c r="G77" s="152">
        <f>'UBS Vila Sabrina'!I17</f>
        <v>0</v>
      </c>
      <c r="H77" s="448">
        <f t="shared" ref="H77" si="154">(G77*$B77)-$D77</f>
        <v>-120</v>
      </c>
      <c r="I77" s="152">
        <f>'UBS Vila Sabrina'!K17</f>
        <v>0</v>
      </c>
      <c r="J77" s="448">
        <f t="shared" ref="J77" si="155">(I77*$B77)-$D77</f>
        <v>-120</v>
      </c>
      <c r="K77" s="366">
        <f t="shared" ref="K77" si="156">SUM(E77,G77,I77)</f>
        <v>6</v>
      </c>
      <c r="L77" s="461">
        <f t="shared" ref="L77" si="157">(K77*$B77)-$D77*3</f>
        <v>-240</v>
      </c>
      <c r="M77" s="152">
        <f>'UBS Vila Sabrina'!O17</f>
        <v>0</v>
      </c>
      <c r="N77" s="448">
        <f t="shared" ref="N77" si="158">(M77*$B77)-$D77</f>
        <v>-120</v>
      </c>
      <c r="O77" s="152">
        <f>'UBS Vila Sabrina'!Q17</f>
        <v>0</v>
      </c>
      <c r="P77" s="448">
        <f t="shared" ref="P77" si="159">(O77*$B77)-$D77</f>
        <v>-120</v>
      </c>
      <c r="Q77" s="152">
        <f>'UBS Vila Sabrina'!S17</f>
        <v>0</v>
      </c>
      <c r="R77" s="448">
        <f t="shared" ref="R77" si="160">(Q77*$B77)-$D77</f>
        <v>-120</v>
      </c>
      <c r="S77" s="366">
        <f t="shared" ref="S77" si="161">SUM(M77,O77,Q77)</f>
        <v>0</v>
      </c>
      <c r="T77" s="461">
        <f t="shared" ref="T77" si="162">(S77*$B77)-$D77*3</f>
        <v>-360</v>
      </c>
    </row>
    <row r="78" spans="1:20" ht="15.75" hidden="1" thickBot="1" x14ac:dyDescent="0.3">
      <c r="A78" s="502" t="s">
        <v>7</v>
      </c>
      <c r="B78" s="495">
        <f t="shared" ref="B78:T78" si="163">SUM(B77:B77)</f>
        <v>20</v>
      </c>
      <c r="C78" s="496">
        <f t="shared" si="163"/>
        <v>6</v>
      </c>
      <c r="D78" s="497">
        <f t="shared" si="163"/>
        <v>120</v>
      </c>
      <c r="E78" s="498">
        <f t="shared" si="163"/>
        <v>6</v>
      </c>
      <c r="F78" s="499">
        <f t="shared" si="163"/>
        <v>0</v>
      </c>
      <c r="G78" s="498">
        <f t="shared" si="163"/>
        <v>0</v>
      </c>
      <c r="H78" s="499">
        <f t="shared" si="163"/>
        <v>-120</v>
      </c>
      <c r="I78" s="498">
        <f t="shared" si="163"/>
        <v>0</v>
      </c>
      <c r="J78" s="499">
        <f t="shared" si="163"/>
        <v>-120</v>
      </c>
      <c r="K78" s="500">
        <f t="shared" ref="K78:L78" si="164">SUM(K77:K77)</f>
        <v>6</v>
      </c>
      <c r="L78" s="501">
        <f t="shared" si="164"/>
        <v>-240</v>
      </c>
      <c r="M78" s="498">
        <f t="shared" si="163"/>
        <v>0</v>
      </c>
      <c r="N78" s="499">
        <f t="shared" si="163"/>
        <v>-120</v>
      </c>
      <c r="O78" s="498">
        <f t="shared" si="163"/>
        <v>0</v>
      </c>
      <c r="P78" s="499">
        <f t="shared" si="163"/>
        <v>-120</v>
      </c>
      <c r="Q78" s="498">
        <f t="shared" si="163"/>
        <v>0</v>
      </c>
      <c r="R78" s="499">
        <f t="shared" si="163"/>
        <v>-120</v>
      </c>
      <c r="S78" s="500">
        <f t="shared" si="163"/>
        <v>0</v>
      </c>
      <c r="T78" s="501">
        <f t="shared" si="163"/>
        <v>-360</v>
      </c>
    </row>
    <row r="79" spans="1:20" hidden="1" x14ac:dyDescent="0.25"/>
    <row r="80" spans="1:20" ht="15.75" hidden="1" x14ac:dyDescent="0.25">
      <c r="A80" s="1427" t="s">
        <v>298</v>
      </c>
      <c r="B80" s="1428"/>
      <c r="C80" s="1428"/>
      <c r="D80" s="1428"/>
      <c r="E80" s="1428"/>
      <c r="F80" s="1428"/>
      <c r="G80" s="1428"/>
      <c r="H80" s="1428"/>
      <c r="I80" s="1428"/>
      <c r="J80" s="1428"/>
      <c r="K80" s="1428"/>
      <c r="L80" s="1428"/>
      <c r="M80" s="1428"/>
      <c r="N80" s="1428"/>
      <c r="O80" s="1428"/>
      <c r="P80" s="1428"/>
      <c r="Q80" s="1428"/>
      <c r="R80" s="1428"/>
      <c r="S80" s="1428"/>
      <c r="T80" s="1428"/>
    </row>
    <row r="81" spans="1:20" ht="36.75" hidden="1" thickBot="1" x14ac:dyDescent="0.3">
      <c r="A81" s="144" t="s">
        <v>14</v>
      </c>
      <c r="B81" s="403" t="s">
        <v>231</v>
      </c>
      <c r="C81" s="145" t="s">
        <v>173</v>
      </c>
      <c r="D81" s="433" t="s">
        <v>232</v>
      </c>
      <c r="E81" s="475" t="s">
        <v>2</v>
      </c>
      <c r="F81" s="476" t="s">
        <v>234</v>
      </c>
      <c r="G81" s="475" t="s">
        <v>3</v>
      </c>
      <c r="H81" s="476" t="s">
        <v>235</v>
      </c>
      <c r="I81" s="475" t="s">
        <v>4</v>
      </c>
      <c r="J81" s="476" t="s">
        <v>236</v>
      </c>
      <c r="K81" s="380" t="s">
        <v>206</v>
      </c>
      <c r="L81" s="474" t="s">
        <v>233</v>
      </c>
      <c r="M81" s="475" t="s">
        <v>5</v>
      </c>
      <c r="N81" s="476" t="s">
        <v>237</v>
      </c>
      <c r="O81" s="477" t="s">
        <v>203</v>
      </c>
      <c r="P81" s="476" t="s">
        <v>238</v>
      </c>
      <c r="Q81" s="477" t="s">
        <v>204</v>
      </c>
      <c r="R81" s="476" t="s">
        <v>239</v>
      </c>
      <c r="S81" s="380" t="s">
        <v>206</v>
      </c>
      <c r="T81" s="474" t="s">
        <v>233</v>
      </c>
    </row>
    <row r="82" spans="1:20" hidden="1" x14ac:dyDescent="0.25">
      <c r="A82" s="154" t="s">
        <v>33</v>
      </c>
      <c r="B82" s="404">
        <v>20</v>
      </c>
      <c r="C82" s="182">
        <f>'UBS Carandiru'!B20</f>
        <v>9</v>
      </c>
      <c r="D82" s="427">
        <f t="shared" ref="D82" si="165">C82*B82</f>
        <v>180</v>
      </c>
      <c r="E82" s="152">
        <f>'UBS Carandiru'!G20</f>
        <v>7</v>
      </c>
      <c r="F82" s="448">
        <f t="shared" ref="F82" si="166">(E82*$B82)-$D82</f>
        <v>-40</v>
      </c>
      <c r="G82" s="152">
        <f>'UBS Carandiru'!I20</f>
        <v>0</v>
      </c>
      <c r="H82" s="448">
        <f t="shared" ref="H82" si="167">(G82*$B82)-$D82</f>
        <v>-180</v>
      </c>
      <c r="I82" s="152">
        <f>'UBS Carandiru'!K20</f>
        <v>0</v>
      </c>
      <c r="J82" s="448">
        <f t="shared" ref="J82" si="168">(I82*$B82)-$D82</f>
        <v>-180</v>
      </c>
      <c r="K82" s="366">
        <f t="shared" ref="K82" si="169">SUM(E82,G82,I82)</f>
        <v>7</v>
      </c>
      <c r="L82" s="461">
        <f t="shared" ref="L82" si="170">(K82*$B82)-$D82*3</f>
        <v>-400</v>
      </c>
      <c r="M82" s="152">
        <f>'UBS Carandiru'!O20</f>
        <v>0</v>
      </c>
      <c r="N82" s="448">
        <f t="shared" ref="N82" si="171">(M82*$B82)-$D82</f>
        <v>-180</v>
      </c>
      <c r="O82" s="152">
        <f>'UBS Carandiru'!Q20</f>
        <v>0</v>
      </c>
      <c r="P82" s="448">
        <f t="shared" ref="P82" si="172">(O82*$B82)-$D82</f>
        <v>-180</v>
      </c>
      <c r="Q82" s="152">
        <f>'UBS Carandiru'!S20</f>
        <v>0</v>
      </c>
      <c r="R82" s="448">
        <f t="shared" ref="R82" si="173">(Q82*$B82)-$D82</f>
        <v>-180</v>
      </c>
      <c r="S82" s="366">
        <f t="shared" ref="S82" si="174">SUM(M82,O82,Q82)</f>
        <v>0</v>
      </c>
      <c r="T82" s="461">
        <f t="shared" ref="T82" si="175">(S82*$B82)-$D82*3</f>
        <v>-540</v>
      </c>
    </row>
    <row r="83" spans="1:20" ht="15.75" hidden="1" thickBot="1" x14ac:dyDescent="0.3">
      <c r="A83" s="502" t="s">
        <v>7</v>
      </c>
      <c r="B83" s="495">
        <f t="shared" ref="B83:T83" si="176">SUM(B82:B82)</f>
        <v>20</v>
      </c>
      <c r="C83" s="496">
        <f t="shared" si="176"/>
        <v>9</v>
      </c>
      <c r="D83" s="497">
        <f t="shared" si="176"/>
        <v>180</v>
      </c>
      <c r="E83" s="498">
        <f t="shared" si="176"/>
        <v>7</v>
      </c>
      <c r="F83" s="499">
        <f t="shared" si="176"/>
        <v>-40</v>
      </c>
      <c r="G83" s="498">
        <f t="shared" si="176"/>
        <v>0</v>
      </c>
      <c r="H83" s="499">
        <f t="shared" si="176"/>
        <v>-180</v>
      </c>
      <c r="I83" s="498">
        <f t="shared" si="176"/>
        <v>0</v>
      </c>
      <c r="J83" s="499">
        <f t="shared" si="176"/>
        <v>-180</v>
      </c>
      <c r="K83" s="500">
        <f t="shared" ref="K83:L83" si="177">SUM(K82:K82)</f>
        <v>7</v>
      </c>
      <c r="L83" s="501">
        <f t="shared" si="177"/>
        <v>-400</v>
      </c>
      <c r="M83" s="498">
        <f t="shared" si="176"/>
        <v>0</v>
      </c>
      <c r="N83" s="499">
        <f t="shared" si="176"/>
        <v>-180</v>
      </c>
      <c r="O83" s="498">
        <f t="shared" si="176"/>
        <v>0</v>
      </c>
      <c r="P83" s="499">
        <f t="shared" si="176"/>
        <v>-180</v>
      </c>
      <c r="Q83" s="498">
        <f t="shared" si="176"/>
        <v>0</v>
      </c>
      <c r="R83" s="499">
        <f t="shared" si="176"/>
        <v>-180</v>
      </c>
      <c r="S83" s="500">
        <f t="shared" si="176"/>
        <v>0</v>
      </c>
      <c r="T83" s="501">
        <f t="shared" si="176"/>
        <v>-540</v>
      </c>
    </row>
    <row r="84" spans="1:20" hidden="1" x14ac:dyDescent="0.25"/>
    <row r="85" spans="1:20" ht="15.75" hidden="1" x14ac:dyDescent="0.25">
      <c r="A85" s="1427" t="s">
        <v>306</v>
      </c>
      <c r="B85" s="1428"/>
      <c r="C85" s="1428"/>
      <c r="D85" s="1428"/>
      <c r="E85" s="1428"/>
      <c r="F85" s="1428"/>
      <c r="G85" s="1428"/>
      <c r="H85" s="1428"/>
      <c r="I85" s="1428"/>
      <c r="J85" s="1428"/>
      <c r="K85" s="1428"/>
      <c r="L85" s="1428"/>
      <c r="M85" s="1428"/>
      <c r="N85" s="1428"/>
      <c r="O85" s="1428"/>
      <c r="P85" s="1428"/>
      <c r="Q85" s="1428"/>
      <c r="R85" s="1428"/>
      <c r="S85" s="1428"/>
      <c r="T85" s="1428"/>
    </row>
    <row r="86" spans="1:20" ht="36.75" hidden="1" thickBot="1" x14ac:dyDescent="0.3">
      <c r="A86" s="144" t="s">
        <v>14</v>
      </c>
      <c r="B86" s="403" t="s">
        <v>231</v>
      </c>
      <c r="C86" s="145" t="s">
        <v>173</v>
      </c>
      <c r="D86" s="433" t="s">
        <v>232</v>
      </c>
      <c r="E86" s="475" t="s">
        <v>2</v>
      </c>
      <c r="F86" s="476" t="s">
        <v>234</v>
      </c>
      <c r="G86" s="475" t="s">
        <v>3</v>
      </c>
      <c r="H86" s="476" t="s">
        <v>235</v>
      </c>
      <c r="I86" s="475" t="s">
        <v>4</v>
      </c>
      <c r="J86" s="476" t="s">
        <v>236</v>
      </c>
      <c r="K86" s="380" t="s">
        <v>206</v>
      </c>
      <c r="L86" s="474" t="s">
        <v>233</v>
      </c>
      <c r="M86" s="475" t="s">
        <v>5</v>
      </c>
      <c r="N86" s="476" t="s">
        <v>237</v>
      </c>
      <c r="O86" s="477" t="s">
        <v>203</v>
      </c>
      <c r="P86" s="476" t="s">
        <v>238</v>
      </c>
      <c r="Q86" s="477" t="s">
        <v>204</v>
      </c>
      <c r="R86" s="476" t="s">
        <v>239</v>
      </c>
      <c r="S86" s="380" t="s">
        <v>206</v>
      </c>
      <c r="T86" s="474" t="s">
        <v>233</v>
      </c>
    </row>
    <row r="87" spans="1:20" hidden="1" x14ac:dyDescent="0.25">
      <c r="A87" s="154" t="s">
        <v>33</v>
      </c>
      <c r="B87" s="404">
        <v>20</v>
      </c>
      <c r="C87" s="182">
        <f>'UBS Vila Maria P Gnecco'!B17</f>
        <v>6</v>
      </c>
      <c r="D87" s="427">
        <f t="shared" ref="D87" si="178">C87*B87</f>
        <v>120</v>
      </c>
      <c r="E87" s="152">
        <f>'UBS Vila Maria P Gnecco'!G17</f>
        <v>5</v>
      </c>
      <c r="F87" s="448">
        <f t="shared" ref="F87" si="179">(E87*$B87)-$D87</f>
        <v>-20</v>
      </c>
      <c r="G87" s="152">
        <f>'UBS Vila Maria P Gnecco'!I17</f>
        <v>0</v>
      </c>
      <c r="H87" s="448">
        <f t="shared" ref="H87" si="180">(G87*$B87)-$D87</f>
        <v>-120</v>
      </c>
      <c r="I87" s="152">
        <f>'UBS Vila Maria P Gnecco'!K17</f>
        <v>0</v>
      </c>
      <c r="J87" s="448">
        <f t="shared" ref="J87" si="181">(I87*$B87)-$D87</f>
        <v>-120</v>
      </c>
      <c r="K87" s="366">
        <f t="shared" ref="K87" si="182">SUM(E87,G87,I87)</f>
        <v>5</v>
      </c>
      <c r="L87" s="461">
        <f t="shared" ref="L87" si="183">(K87*$B87)-$D87*3</f>
        <v>-260</v>
      </c>
      <c r="M87" s="152">
        <f>'UBS Vila Maria P Gnecco'!O17</f>
        <v>0</v>
      </c>
      <c r="N87" s="448">
        <f t="shared" ref="N87" si="184">(M87*$B87)-$D87</f>
        <v>-120</v>
      </c>
      <c r="O87" s="152">
        <f>'UBS Vila Maria P Gnecco'!Q17</f>
        <v>0</v>
      </c>
      <c r="P87" s="448">
        <f t="shared" ref="P87" si="185">(O87*$B87)-$D87</f>
        <v>-120</v>
      </c>
      <c r="Q87" s="152">
        <f>'UBS Vila Maria P Gnecco'!S17</f>
        <v>0</v>
      </c>
      <c r="R87" s="448">
        <f t="shared" ref="R87" si="186">(Q87*$B87)-$D87</f>
        <v>-120</v>
      </c>
      <c r="S87" s="366">
        <f t="shared" ref="S87" si="187">SUM(M87,O87,Q87)</f>
        <v>0</v>
      </c>
      <c r="T87" s="461">
        <f t="shared" ref="T87" si="188">(S87*$B87)-$D87*3</f>
        <v>-360</v>
      </c>
    </row>
    <row r="88" spans="1:20" ht="15.75" hidden="1" thickBot="1" x14ac:dyDescent="0.3">
      <c r="A88" s="502" t="s">
        <v>7</v>
      </c>
      <c r="B88" s="495">
        <f t="shared" ref="B88:T88" si="189">SUM(B87:B87)</f>
        <v>20</v>
      </c>
      <c r="C88" s="496">
        <f t="shared" si="189"/>
        <v>6</v>
      </c>
      <c r="D88" s="497">
        <f t="shared" si="189"/>
        <v>120</v>
      </c>
      <c r="E88" s="498">
        <f t="shared" si="189"/>
        <v>5</v>
      </c>
      <c r="F88" s="499">
        <f t="shared" si="189"/>
        <v>-20</v>
      </c>
      <c r="G88" s="498">
        <f t="shared" si="189"/>
        <v>0</v>
      </c>
      <c r="H88" s="499">
        <f t="shared" si="189"/>
        <v>-120</v>
      </c>
      <c r="I88" s="498">
        <f t="shared" si="189"/>
        <v>0</v>
      </c>
      <c r="J88" s="499">
        <f t="shared" si="189"/>
        <v>-120</v>
      </c>
      <c r="K88" s="500">
        <f t="shared" ref="K88:L88" si="190">SUM(K87:K87)</f>
        <v>5</v>
      </c>
      <c r="L88" s="501">
        <f t="shared" si="190"/>
        <v>-260</v>
      </c>
      <c r="M88" s="498">
        <f t="shared" si="189"/>
        <v>0</v>
      </c>
      <c r="N88" s="499">
        <f t="shared" si="189"/>
        <v>-120</v>
      </c>
      <c r="O88" s="498">
        <f t="shared" si="189"/>
        <v>0</v>
      </c>
      <c r="P88" s="499">
        <f t="shared" si="189"/>
        <v>-120</v>
      </c>
      <c r="Q88" s="498">
        <f t="shared" si="189"/>
        <v>0</v>
      </c>
      <c r="R88" s="499">
        <f t="shared" si="189"/>
        <v>-120</v>
      </c>
      <c r="S88" s="500">
        <f t="shared" si="189"/>
        <v>0</v>
      </c>
      <c r="T88" s="501">
        <f t="shared" si="189"/>
        <v>-360</v>
      </c>
    </row>
    <row r="90" spans="1:20" x14ac:dyDescent="0.25">
      <c r="D90" s="446"/>
    </row>
  </sheetData>
  <sheetProtection sheet="1" objects="1" scenarios="1"/>
  <mergeCells count="15">
    <mergeCell ref="A1:O1"/>
    <mergeCell ref="A2:O2"/>
    <mergeCell ref="A22:T22"/>
    <mergeCell ref="A28:T28"/>
    <mergeCell ref="A34:T34"/>
    <mergeCell ref="A4:T4"/>
    <mergeCell ref="A39:T39"/>
    <mergeCell ref="A50:T50"/>
    <mergeCell ref="A55:T55"/>
    <mergeCell ref="A60:T60"/>
    <mergeCell ref="A85:T85"/>
    <mergeCell ref="A65:T65"/>
    <mergeCell ref="A70:T70"/>
    <mergeCell ref="A75:T75"/>
    <mergeCell ref="A80:T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6699"/>
  </sheetPr>
  <dimension ref="A1:T149"/>
  <sheetViews>
    <sheetView showGridLines="0" workbookViewId="0">
      <selection sqref="A1:O1"/>
    </sheetView>
  </sheetViews>
  <sheetFormatPr defaultColWidth="8.85546875" defaultRowHeight="15" x14ac:dyDescent="0.25"/>
  <cols>
    <col min="1" max="1" width="29.42578125" style="142" customWidth="1"/>
    <col min="2" max="2" width="7.85546875" style="426" customWidth="1"/>
    <col min="3" max="3" width="8.28515625" style="232" customWidth="1"/>
    <col min="4" max="4" width="7.85546875" style="232" customWidth="1"/>
    <col min="5" max="5" width="8.140625" style="142" customWidth="1"/>
    <col min="6" max="6" width="8" style="447" customWidth="1"/>
    <col min="7" max="7" width="8.140625" style="142" customWidth="1"/>
    <col min="8" max="8" width="8" style="447" customWidth="1"/>
    <col min="9" max="9" width="7.85546875" style="142" customWidth="1"/>
    <col min="10" max="10" width="8" style="447" customWidth="1"/>
    <col min="11" max="11" width="8.85546875" style="232"/>
    <col min="12" max="12" width="8.28515625" style="460" customWidth="1"/>
    <col min="13" max="13" width="8" style="142" customWidth="1"/>
    <col min="14" max="14" width="8" style="447" customWidth="1"/>
    <col min="15" max="15" width="8" style="142" customWidth="1"/>
    <col min="16" max="16" width="8" style="447" customWidth="1"/>
    <col min="17" max="17" width="7.28515625" style="142" customWidth="1"/>
    <col min="18" max="18" width="8" style="447" customWidth="1"/>
    <col min="19" max="19" width="8.85546875" style="232"/>
    <col min="20" max="20" width="8.42578125" style="460" customWidth="1"/>
    <col min="21" max="16384" width="8.85546875" style="142"/>
  </cols>
  <sheetData>
    <row r="1" spans="1:20" ht="18" x14ac:dyDescent="0.35">
      <c r="A1" s="1447" t="s">
        <v>411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459"/>
      <c r="Q1" s="141"/>
    </row>
    <row r="2" spans="1:20" ht="18" x14ac:dyDescent="0.35">
      <c r="A2" s="1447" t="s">
        <v>197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459"/>
      <c r="Q2" s="141"/>
    </row>
    <row r="3" spans="1:20" x14ac:dyDescent="0.25">
      <c r="A3" s="143" t="s">
        <v>201</v>
      </c>
      <c r="B3" s="423"/>
    </row>
    <row r="4" spans="1:20" ht="16.5" thickBot="1" x14ac:dyDescent="0.3">
      <c r="A4" s="1480" t="s">
        <v>339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</row>
    <row r="5" spans="1:20" ht="36.75" thickBot="1" x14ac:dyDescent="0.3">
      <c r="A5" s="582" t="s">
        <v>14</v>
      </c>
      <c r="B5" s="583" t="s">
        <v>231</v>
      </c>
      <c r="C5" s="584" t="s">
        <v>173</v>
      </c>
      <c r="D5" s="585" t="s">
        <v>232</v>
      </c>
      <c r="E5" s="586" t="str">
        <f>'Eq Minima Unds Horas'!E5</f>
        <v>MAR</v>
      </c>
      <c r="F5" s="587" t="str">
        <f>'Eq Minima Unds Horas'!F5</f>
        <v>Saldo Mar</v>
      </c>
      <c r="G5" s="586" t="str">
        <f>'Eq Minima Unds Horas'!G5</f>
        <v>ABR</v>
      </c>
      <c r="H5" s="587" t="str">
        <f>'Eq Minima Unds Horas'!H5</f>
        <v>Saldo Abr</v>
      </c>
      <c r="I5" s="586" t="str">
        <f>'Eq Minima Unds Horas'!I5</f>
        <v>MAI</v>
      </c>
      <c r="J5" s="587" t="str">
        <f>'Eq Minima Unds Horas'!J5</f>
        <v>Saldo Mai</v>
      </c>
      <c r="K5" s="588" t="str">
        <f>'Eq Minima Unds Horas'!K5</f>
        <v>3º Trimestre</v>
      </c>
      <c r="L5" s="589" t="str">
        <f>'Eq Minima Unds Horas'!L5</f>
        <v>Saldo Trim</v>
      </c>
      <c r="M5" s="586" t="str">
        <f>'Eq Minima Unds Horas'!M5</f>
        <v>JUN</v>
      </c>
      <c r="N5" s="587" t="str">
        <f>'Eq Minima Unds Horas'!N5</f>
        <v>Saldo Jun</v>
      </c>
      <c r="O5" s="586" t="str">
        <f>'Eq Minima Unds Horas'!O5</f>
        <v>JUL</v>
      </c>
      <c r="P5" s="587" t="str">
        <f>'Eq Minima Unds Horas'!P5</f>
        <v>Saldo Jul</v>
      </c>
      <c r="Q5" s="586" t="str">
        <f>'Eq Minima Unds Horas'!Q5</f>
        <v>AGO</v>
      </c>
      <c r="R5" s="587" t="str">
        <f>'Eq Minima Unds Horas'!R5</f>
        <v>Saldo Ago</v>
      </c>
      <c r="S5" s="588" t="str">
        <f>'Eq Minima Unds Horas'!S5</f>
        <v>4º Trimestre</v>
      </c>
      <c r="T5" s="589" t="str">
        <f>'Eq Minima Unds Horas'!T5</f>
        <v>Saldo Trim</v>
      </c>
    </row>
    <row r="6" spans="1:20" ht="15.75" thickTop="1" x14ac:dyDescent="0.25">
      <c r="A6" s="590" t="s">
        <v>319</v>
      </c>
      <c r="B6" s="405">
        <v>30</v>
      </c>
      <c r="C6" s="179">
        <f>C44</f>
        <v>4</v>
      </c>
      <c r="D6" s="428">
        <f>C6*B6</f>
        <v>120</v>
      </c>
      <c r="E6" s="155">
        <f>E44</f>
        <v>4</v>
      </c>
      <c r="F6" s="449">
        <f>(E6*$B6)-$D6</f>
        <v>0</v>
      </c>
      <c r="G6" s="155">
        <f>G44</f>
        <v>0</v>
      </c>
      <c r="H6" s="449">
        <f>(G6*$B6)-$D6</f>
        <v>-120</v>
      </c>
      <c r="I6" s="155">
        <f>I44</f>
        <v>0</v>
      </c>
      <c r="J6" s="449">
        <f>(I6*$B6)-$D6</f>
        <v>-120</v>
      </c>
      <c r="K6" s="382">
        <f t="shared" ref="K6:K7" si="0">SUM(E6,G6,I6)</f>
        <v>4</v>
      </c>
      <c r="L6" s="462">
        <f t="shared" ref="L6:L7" si="1">(K6*$B6)-$D6*3</f>
        <v>-240</v>
      </c>
      <c r="M6" s="155">
        <f>M44</f>
        <v>0</v>
      </c>
      <c r="N6" s="449">
        <f>(M6*$B6)-$D6</f>
        <v>-120</v>
      </c>
      <c r="O6" s="155">
        <f>O44</f>
        <v>0</v>
      </c>
      <c r="P6" s="449">
        <f>(O6*$B6)-$D6</f>
        <v>-120</v>
      </c>
      <c r="Q6" s="155">
        <f>Q44</f>
        <v>0</v>
      </c>
      <c r="R6" s="449">
        <f>(Q6*$B6)-$D6</f>
        <v>-120</v>
      </c>
      <c r="S6" s="382">
        <f t="shared" ref="S6:S18" si="2">SUM(M6,O6,Q6)</f>
        <v>0</v>
      </c>
      <c r="T6" s="462">
        <f t="shared" ref="T6:T18" si="3">(S6*$B6)-$D6*3</f>
        <v>-360</v>
      </c>
    </row>
    <row r="7" spans="1:20" ht="15.75" thickBot="1" x14ac:dyDescent="0.3">
      <c r="A7" s="581" t="s">
        <v>340</v>
      </c>
      <c r="B7" s="414">
        <v>40</v>
      </c>
      <c r="C7" s="379">
        <f>C43</f>
        <v>5</v>
      </c>
      <c r="D7" s="441">
        <f>C7*B7</f>
        <v>200</v>
      </c>
      <c r="E7" s="172">
        <f>E43</f>
        <v>5</v>
      </c>
      <c r="F7" s="457">
        <f>(E7*$B7)-$D7</f>
        <v>0</v>
      </c>
      <c r="G7" s="172">
        <f>G43</f>
        <v>0</v>
      </c>
      <c r="H7" s="457">
        <f>(G7*$B7)-$D7</f>
        <v>-200</v>
      </c>
      <c r="I7" s="172">
        <f>I43</f>
        <v>0</v>
      </c>
      <c r="J7" s="457">
        <f>(I7*$B7)-$D7</f>
        <v>-200</v>
      </c>
      <c r="K7" s="390">
        <f t="shared" si="0"/>
        <v>5</v>
      </c>
      <c r="L7" s="470">
        <f t="shared" si="1"/>
        <v>-400</v>
      </c>
      <c r="M7" s="172">
        <f>M43</f>
        <v>0</v>
      </c>
      <c r="N7" s="457">
        <f>(M7*$B7)-$D7</f>
        <v>-200</v>
      </c>
      <c r="O7" s="172">
        <f>O43</f>
        <v>0</v>
      </c>
      <c r="P7" s="457">
        <f>(O7*$B7)-$D7</f>
        <v>-200</v>
      </c>
      <c r="Q7" s="172">
        <f>Q43</f>
        <v>0</v>
      </c>
      <c r="R7" s="457">
        <f>(Q7*$B7)-$D7</f>
        <v>-200</v>
      </c>
      <c r="S7" s="390">
        <f t="shared" ref="S7" si="4">SUM(M7,O7,Q7)</f>
        <v>0</v>
      </c>
      <c r="T7" s="470">
        <f t="shared" ref="T7" si="5">(S7*$B7)-$D7*3</f>
        <v>-600</v>
      </c>
    </row>
    <row r="8" spans="1:20" ht="15.75" thickBot="1" x14ac:dyDescent="0.3">
      <c r="A8" s="622" t="s">
        <v>351</v>
      </c>
      <c r="B8" s="623">
        <f>SUM(B6:B7)</f>
        <v>70</v>
      </c>
      <c r="C8" s="445">
        <f t="shared" ref="C8:T8" si="6">SUM(C6:C7)</f>
        <v>9</v>
      </c>
      <c r="D8" s="445">
        <f t="shared" si="6"/>
        <v>320</v>
      </c>
      <c r="E8" s="365">
        <f t="shared" si="6"/>
        <v>9</v>
      </c>
      <c r="F8" s="621">
        <f t="shared" si="6"/>
        <v>0</v>
      </c>
      <c r="G8" s="365">
        <f t="shared" si="6"/>
        <v>0</v>
      </c>
      <c r="H8" s="621">
        <f t="shared" si="6"/>
        <v>-320</v>
      </c>
      <c r="I8" s="365">
        <f t="shared" si="6"/>
        <v>0</v>
      </c>
      <c r="J8" s="621">
        <f t="shared" si="6"/>
        <v>-320</v>
      </c>
      <c r="K8" s="365">
        <f t="shared" ref="K8:L8" si="7">SUM(K6:K7)</f>
        <v>9</v>
      </c>
      <c r="L8" s="621">
        <f t="shared" si="7"/>
        <v>-640</v>
      </c>
      <c r="M8" s="365">
        <f t="shared" si="6"/>
        <v>0</v>
      </c>
      <c r="N8" s="621">
        <f t="shared" si="6"/>
        <v>-320</v>
      </c>
      <c r="O8" s="365">
        <f t="shared" si="6"/>
        <v>0</v>
      </c>
      <c r="P8" s="621">
        <f t="shared" si="6"/>
        <v>-320</v>
      </c>
      <c r="Q8" s="365">
        <f t="shared" si="6"/>
        <v>0</v>
      </c>
      <c r="R8" s="621">
        <f t="shared" si="6"/>
        <v>-320</v>
      </c>
      <c r="S8" s="365">
        <f t="shared" si="6"/>
        <v>0</v>
      </c>
      <c r="T8" s="621">
        <f t="shared" si="6"/>
        <v>-960</v>
      </c>
    </row>
    <row r="9" spans="1:20" x14ac:dyDescent="0.25">
      <c r="A9" s="591" t="s">
        <v>320</v>
      </c>
      <c r="B9" s="404">
        <v>30</v>
      </c>
      <c r="C9" s="182">
        <f>C50</f>
        <v>3</v>
      </c>
      <c r="D9" s="427">
        <f t="shared" ref="D9:D18" si="8">C9*B9</f>
        <v>90</v>
      </c>
      <c r="E9" s="152">
        <f>E50</f>
        <v>3.3330000000000002</v>
      </c>
      <c r="F9" s="448">
        <f t="shared" ref="F9:H35" si="9">(E9*$B9)-$D9</f>
        <v>9.9900000000000091</v>
      </c>
      <c r="G9" s="152">
        <f>G50</f>
        <v>0</v>
      </c>
      <c r="H9" s="448">
        <f t="shared" si="9"/>
        <v>-90</v>
      </c>
      <c r="I9" s="152">
        <f>I50</f>
        <v>0</v>
      </c>
      <c r="J9" s="448">
        <f t="shared" ref="J9" si="10">(I9*$B9)-$D9</f>
        <v>-90</v>
      </c>
      <c r="K9" s="366">
        <f t="shared" ref="K9:K10" si="11">SUM(E9,G9,I9)</f>
        <v>3.3330000000000002</v>
      </c>
      <c r="L9" s="461">
        <f t="shared" ref="L9:L10" si="12">(K9*$B9)-$D9*3</f>
        <v>-170.01</v>
      </c>
      <c r="M9" s="152">
        <f>M50</f>
        <v>0</v>
      </c>
      <c r="N9" s="448">
        <f t="shared" ref="N9" si="13">(M9*$B9)-$D9</f>
        <v>-90</v>
      </c>
      <c r="O9" s="152">
        <f>O50</f>
        <v>0</v>
      </c>
      <c r="P9" s="448">
        <f t="shared" ref="P9" si="14">(O9*$B9)-$D9</f>
        <v>-90</v>
      </c>
      <c r="Q9" s="152">
        <f>Q50</f>
        <v>0</v>
      </c>
      <c r="R9" s="448">
        <f t="shared" ref="R9" si="15">(Q9*$B9)-$D9</f>
        <v>-90</v>
      </c>
      <c r="S9" s="366">
        <f t="shared" si="2"/>
        <v>0</v>
      </c>
      <c r="T9" s="461">
        <f t="shared" si="3"/>
        <v>-270</v>
      </c>
    </row>
    <row r="10" spans="1:20" ht="15.75" thickBot="1" x14ac:dyDescent="0.3">
      <c r="A10" s="590" t="s">
        <v>331</v>
      </c>
      <c r="B10" s="405">
        <v>40</v>
      </c>
      <c r="C10" s="179">
        <f>C49</f>
        <v>4</v>
      </c>
      <c r="D10" s="428">
        <f t="shared" si="8"/>
        <v>160</v>
      </c>
      <c r="E10" s="155">
        <f>E49</f>
        <v>4</v>
      </c>
      <c r="F10" s="449">
        <f t="shared" si="9"/>
        <v>0</v>
      </c>
      <c r="G10" s="155">
        <f>G49</f>
        <v>0</v>
      </c>
      <c r="H10" s="449">
        <f t="shared" si="9"/>
        <v>-160</v>
      </c>
      <c r="I10" s="155">
        <f>I49</f>
        <v>0</v>
      </c>
      <c r="J10" s="449">
        <f t="shared" ref="J10" si="16">(I10*$B10)-$D10</f>
        <v>-160</v>
      </c>
      <c r="K10" s="382">
        <f t="shared" si="11"/>
        <v>4</v>
      </c>
      <c r="L10" s="462">
        <f t="shared" si="12"/>
        <v>-320</v>
      </c>
      <c r="M10" s="155">
        <f>M49</f>
        <v>0</v>
      </c>
      <c r="N10" s="449">
        <f t="shared" ref="N10" si="17">(M10*$B10)-$D10</f>
        <v>-160</v>
      </c>
      <c r="O10" s="155">
        <f>O49</f>
        <v>0</v>
      </c>
      <c r="P10" s="449">
        <f t="shared" ref="P10" si="18">(O10*$B10)-$D10</f>
        <v>-160</v>
      </c>
      <c r="Q10" s="155">
        <f>Q49</f>
        <v>0</v>
      </c>
      <c r="R10" s="449">
        <f t="shared" ref="R10" si="19">(Q10*$B10)-$D10</f>
        <v>-160</v>
      </c>
      <c r="S10" s="382">
        <f t="shared" si="2"/>
        <v>0</v>
      </c>
      <c r="T10" s="462">
        <f t="shared" si="3"/>
        <v>-480</v>
      </c>
    </row>
    <row r="11" spans="1:20" ht="15.75" thickBot="1" x14ac:dyDescent="0.3">
      <c r="A11" s="622" t="s">
        <v>352</v>
      </c>
      <c r="B11" s="623">
        <f>SUM(B9:B10)</f>
        <v>70</v>
      </c>
      <c r="C11" s="445">
        <f t="shared" ref="C11" si="20">SUM(C9:C10)</f>
        <v>7</v>
      </c>
      <c r="D11" s="445">
        <f>SUM(D9:D10)</f>
        <v>250</v>
      </c>
      <c r="E11" s="365">
        <f t="shared" ref="E11" si="21">SUM(E9:E10)</f>
        <v>7.3330000000000002</v>
      </c>
      <c r="F11" s="621">
        <f t="shared" ref="F11" si="22">SUM(F9:F10)</f>
        <v>9.9900000000000091</v>
      </c>
      <c r="G11" s="365">
        <f t="shared" ref="G11" si="23">SUM(G9:G10)</f>
        <v>0</v>
      </c>
      <c r="H11" s="621">
        <f t="shared" ref="H11" si="24">SUM(H9:H10)</f>
        <v>-250</v>
      </c>
      <c r="I11" s="365">
        <f t="shared" ref="I11" si="25">SUM(I9:I10)</f>
        <v>0</v>
      </c>
      <c r="J11" s="621">
        <f t="shared" ref="J11:L11" si="26">SUM(J9:J10)</f>
        <v>-250</v>
      </c>
      <c r="K11" s="365">
        <f t="shared" si="26"/>
        <v>7.3330000000000002</v>
      </c>
      <c r="L11" s="621">
        <f t="shared" si="26"/>
        <v>-490.01</v>
      </c>
      <c r="M11" s="365">
        <f t="shared" ref="M11" si="27">SUM(M9:M10)</f>
        <v>0</v>
      </c>
      <c r="N11" s="621">
        <f t="shared" ref="N11" si="28">SUM(N9:N10)</f>
        <v>-250</v>
      </c>
      <c r="O11" s="365">
        <f t="shared" ref="O11" si="29">SUM(O9:O10)</f>
        <v>0</v>
      </c>
      <c r="P11" s="621">
        <f t="shared" ref="P11" si="30">SUM(P9:P10)</f>
        <v>-250</v>
      </c>
      <c r="Q11" s="365">
        <f t="shared" ref="Q11" si="31">SUM(Q9:Q10)</f>
        <v>0</v>
      </c>
      <c r="R11" s="621">
        <f t="shared" ref="R11" si="32">SUM(R9:R10)</f>
        <v>-250</v>
      </c>
      <c r="S11" s="365">
        <f t="shared" ref="S11" si="33">SUM(S9:S10)</f>
        <v>0</v>
      </c>
      <c r="T11" s="621">
        <f t="shared" ref="T11" si="34">SUM(T9:T10)</f>
        <v>-750</v>
      </c>
    </row>
    <row r="12" spans="1:20" x14ac:dyDescent="0.25">
      <c r="A12" s="624" t="s">
        <v>360</v>
      </c>
      <c r="B12" s="625">
        <v>30</v>
      </c>
      <c r="C12" s="626">
        <f>C55</f>
        <v>5</v>
      </c>
      <c r="D12" s="627">
        <f t="shared" ref="D12" si="35">C12*B12</f>
        <v>150</v>
      </c>
      <c r="E12" s="628">
        <f>SUM(E55:E56)</f>
        <v>13</v>
      </c>
      <c r="F12" s="629">
        <f>((E55*$B55)+(E56*$B56)+(E57*B$57))-$D12</f>
        <v>328</v>
      </c>
      <c r="G12" s="628">
        <f>SUM(G55:G56)</f>
        <v>0</v>
      </c>
      <c r="H12" s="629">
        <f>((G55*$B55)+(G56*$B56)+(G57*B$57))-$D12</f>
        <v>-150</v>
      </c>
      <c r="I12" s="628">
        <f>SUM(I55:I56)</f>
        <v>0</v>
      </c>
      <c r="J12" s="629">
        <f>((I55*$B55)+(I56*$B56)+(I57*B$57)-$D12)</f>
        <v>-150</v>
      </c>
      <c r="K12" s="630">
        <f t="shared" ref="K12:K14" si="36">SUM(E12,G12,I12)</f>
        <v>13</v>
      </c>
      <c r="L12" s="631">
        <f>((K55*$B55)+(K56*$B56))-$D12*3</f>
        <v>-12</v>
      </c>
      <c r="M12" s="628">
        <f>SUM(M55:M56)</f>
        <v>0</v>
      </c>
      <c r="N12" s="629">
        <f>((M55*$B55)+(M56*$B56)+(M57*B$57)-$D12)</f>
        <v>-150</v>
      </c>
      <c r="O12" s="628">
        <f>SUM(O55:O56)</f>
        <v>0</v>
      </c>
      <c r="P12" s="629">
        <f>((O55*$B55)+(O56*$B56)+(O57*D$57)-$D12)</f>
        <v>-150</v>
      </c>
      <c r="Q12" s="628">
        <f>SUM(Q55:Q56)</f>
        <v>0</v>
      </c>
      <c r="R12" s="629">
        <f>((Q55*$B55)+(Q56*$B56)+(Q57*F$57)-$D12)</f>
        <v>-150</v>
      </c>
      <c r="S12" s="630">
        <f t="shared" ref="S12" si="37">SUM(M12,O12,Q12)</f>
        <v>0</v>
      </c>
      <c r="T12" s="631">
        <f>((S55*$B55)+(S56*$B56))-$D12*3</f>
        <v>-450</v>
      </c>
    </row>
    <row r="13" spans="1:20" x14ac:dyDescent="0.25">
      <c r="A13" s="632" t="s">
        <v>361</v>
      </c>
      <c r="B13" s="633">
        <v>30</v>
      </c>
      <c r="C13" s="634">
        <f>C62</f>
        <v>5</v>
      </c>
      <c r="D13" s="635">
        <f t="shared" ref="D13:D14" si="38">C13*B13</f>
        <v>150</v>
      </c>
      <c r="E13" s="636">
        <f>SUM(E62:E64)</f>
        <v>10</v>
      </c>
      <c r="F13" s="637">
        <f>((E62*$B62)+(E63*$B63)+(E64*$B64)-$D13)</f>
        <v>212</v>
      </c>
      <c r="G13" s="636">
        <f>SUM(G62:G64)</f>
        <v>0</v>
      </c>
      <c r="H13" s="637">
        <f>((G62*$B62)+(G63*$B63)+(G64*$B64)-$D13)</f>
        <v>-150</v>
      </c>
      <c r="I13" s="636">
        <f>SUM(I62:I64)</f>
        <v>0</v>
      </c>
      <c r="J13" s="637">
        <f>((I62*$B62)+(I63*$B63)+(I64*$B64)-$D13)</f>
        <v>-150</v>
      </c>
      <c r="K13" s="638">
        <f t="shared" si="36"/>
        <v>10</v>
      </c>
      <c r="L13" s="639">
        <f>((K62*$B62)+(K63*$B63)+(K64*$B64))-$D13*3</f>
        <v>-88</v>
      </c>
      <c r="M13" s="636">
        <f>SUM(M62:M64)</f>
        <v>0</v>
      </c>
      <c r="N13" s="637">
        <f>((M62*$B62)+(M63*$B63)+(M64*$B64)-$D13)</f>
        <v>-150</v>
      </c>
      <c r="O13" s="636">
        <f>SUM(O62:O64)</f>
        <v>0</v>
      </c>
      <c r="P13" s="637">
        <f>((O62*$B62)+(O63*$B63)+(O64*$B64)-$D13)</f>
        <v>-150</v>
      </c>
      <c r="Q13" s="636">
        <f>SUM(Q62:Q64)</f>
        <v>0</v>
      </c>
      <c r="R13" s="637">
        <f>((Q62*$B62)+(Q63*$B63)+(Q64*$B64)-$D13)</f>
        <v>-150</v>
      </c>
      <c r="S13" s="638">
        <f t="shared" ref="S13" si="39">SUM(M13,O13,Q13)</f>
        <v>0</v>
      </c>
      <c r="T13" s="639">
        <f>((S62*$B62)+(S63*$B63)+(S64*$B64))-$D13*3</f>
        <v>-450</v>
      </c>
    </row>
    <row r="14" spans="1:20" ht="15.75" thickBot="1" x14ac:dyDescent="0.3">
      <c r="A14" s="640" t="s">
        <v>362</v>
      </c>
      <c r="B14" s="641">
        <v>30</v>
      </c>
      <c r="C14" s="642">
        <f>C71</f>
        <v>4</v>
      </c>
      <c r="D14" s="643">
        <f t="shared" si="38"/>
        <v>120</v>
      </c>
      <c r="E14" s="644">
        <f>SUM(E69:E71)</f>
        <v>10</v>
      </c>
      <c r="F14" s="645">
        <f>((E69*$B69)+(E70*$B70)+(E71*$B71))-$D14</f>
        <v>220</v>
      </c>
      <c r="G14" s="644">
        <f>SUM(G69:G71)</f>
        <v>0</v>
      </c>
      <c r="H14" s="645">
        <f>((G69*$B69)+(G70*$B70)+(G71*$B71))-$D14</f>
        <v>-120</v>
      </c>
      <c r="I14" s="644">
        <f>SUM(I69:I71)</f>
        <v>0</v>
      </c>
      <c r="J14" s="645">
        <f>((I69*$B69)+(I70*$B70)+(I71*$B71))-$D14</f>
        <v>-120</v>
      </c>
      <c r="K14" s="646">
        <f t="shared" si="36"/>
        <v>10</v>
      </c>
      <c r="L14" s="647">
        <f>((K69*$B69)+(K70*$B70)+(K71*$B71))-$D14*3</f>
        <v>-20</v>
      </c>
      <c r="M14" s="644">
        <f>SUM(M69:M71)</f>
        <v>0</v>
      </c>
      <c r="N14" s="645">
        <f>((M69*$B69)+(M70*$B70)+(M71*$B71))-$D14</f>
        <v>-120</v>
      </c>
      <c r="O14" s="644">
        <f>SUM(O69:O71)</f>
        <v>0</v>
      </c>
      <c r="P14" s="645">
        <f>((O69*$B69)+(O70*$B70)+(O71*$B71))-$D14</f>
        <v>-120</v>
      </c>
      <c r="Q14" s="644">
        <f>SUM(Q69:Q71)</f>
        <v>0</v>
      </c>
      <c r="R14" s="645">
        <f>((Q69*$B69)+(Q70*$B70)+(Q71*$B71))-$D14</f>
        <v>-120</v>
      </c>
      <c r="S14" s="646">
        <f t="shared" ref="S14" si="40">SUM(M14,O14,Q14)</f>
        <v>0</v>
      </c>
      <c r="T14" s="647">
        <f>((S69*$B69)+(S70*$B70)+(S71*$B71))-$D14*3</f>
        <v>-360</v>
      </c>
    </row>
    <row r="15" spans="1:20" x14ac:dyDescent="0.25">
      <c r="A15" s="624" t="s">
        <v>357</v>
      </c>
      <c r="B15" s="625">
        <v>30</v>
      </c>
      <c r="C15" s="626">
        <f>C76</f>
        <v>4</v>
      </c>
      <c r="D15" s="627">
        <f t="shared" si="8"/>
        <v>120</v>
      </c>
      <c r="E15" s="628">
        <f>E76</f>
        <v>4</v>
      </c>
      <c r="F15" s="1476">
        <f>((E15*$B15)+(E16*$B16))-$D$15</f>
        <v>40</v>
      </c>
      <c r="G15" s="628">
        <f>G76</f>
        <v>0</v>
      </c>
      <c r="H15" s="1476">
        <f>((G15*$B15)+(G16*$B16))-$D$15</f>
        <v>-120</v>
      </c>
      <c r="I15" s="628">
        <f>I76</f>
        <v>0</v>
      </c>
      <c r="J15" s="1476">
        <f>((I15*$B15)+(I16*$B16))-$D$15</f>
        <v>-120</v>
      </c>
      <c r="K15" s="630">
        <f>SUM(E15,G15,I15)</f>
        <v>4</v>
      </c>
      <c r="L15" s="1478">
        <f>((K15*$B15)+(K16*$B16)-$D15*3)</f>
        <v>-200</v>
      </c>
      <c r="M15" s="628">
        <f>M76</f>
        <v>0</v>
      </c>
      <c r="N15" s="1476">
        <f>((M15*$B15)+(M16*$B16))-$D$15</f>
        <v>-120</v>
      </c>
      <c r="O15" s="628">
        <f>O76</f>
        <v>0</v>
      </c>
      <c r="P15" s="1476">
        <f>((O15*$B15)+(O16*$B16))-$D$15</f>
        <v>-120</v>
      </c>
      <c r="Q15" s="628">
        <f>Q76</f>
        <v>0</v>
      </c>
      <c r="R15" s="1476">
        <f>((Q15*$B15)+(Q16*$B16))-$D$15</f>
        <v>-120</v>
      </c>
      <c r="S15" s="630">
        <f>SUM(M15,O15,Q15)</f>
        <v>0</v>
      </c>
      <c r="T15" s="1478">
        <f>((S15*$B15)+(S16*$B16)-$D15*3)</f>
        <v>-360</v>
      </c>
    </row>
    <row r="16" spans="1:20" ht="15.75" thickBot="1" x14ac:dyDescent="0.3">
      <c r="A16" s="605" t="s">
        <v>358</v>
      </c>
      <c r="B16" s="606">
        <v>40</v>
      </c>
      <c r="C16" s="607">
        <f>C77</f>
        <v>1</v>
      </c>
      <c r="D16" s="608">
        <f t="shared" ref="D16" si="41">C16*B16</f>
        <v>40</v>
      </c>
      <c r="E16" s="609">
        <f>E77</f>
        <v>1</v>
      </c>
      <c r="F16" s="1477"/>
      <c r="G16" s="609">
        <f>G77</f>
        <v>0</v>
      </c>
      <c r="H16" s="1477"/>
      <c r="I16" s="609">
        <f>I77</f>
        <v>0</v>
      </c>
      <c r="J16" s="1477"/>
      <c r="K16" s="611">
        <f>SUM(E16,G16,I16)</f>
        <v>1</v>
      </c>
      <c r="L16" s="1479"/>
      <c r="M16" s="609">
        <f>M77</f>
        <v>0</v>
      </c>
      <c r="N16" s="1477"/>
      <c r="O16" s="609">
        <f>O77</f>
        <v>0</v>
      </c>
      <c r="P16" s="1477"/>
      <c r="Q16" s="609">
        <f>Q77</f>
        <v>0</v>
      </c>
      <c r="R16" s="1477"/>
      <c r="S16" s="611">
        <f>SUM(M16,O16,Q16)</f>
        <v>0</v>
      </c>
      <c r="T16" s="1479"/>
    </row>
    <row r="17" spans="1:20" ht="15.75" thickBot="1" x14ac:dyDescent="0.3">
      <c r="A17" s="622" t="s">
        <v>359</v>
      </c>
      <c r="B17" s="623">
        <f>SUM(B15:B16)</f>
        <v>70</v>
      </c>
      <c r="C17" s="445">
        <f t="shared" ref="C17" si="42">SUM(C15:C16)</f>
        <v>5</v>
      </c>
      <c r="D17" s="445">
        <f>SUM(D15:D16)</f>
        <v>160</v>
      </c>
      <c r="E17" s="365">
        <f t="shared" ref="E17" si="43">SUM(E15:E16)</f>
        <v>5</v>
      </c>
      <c r="F17" s="621">
        <f t="shared" ref="F17" si="44">SUM(F15:F16)</f>
        <v>40</v>
      </c>
      <c r="G17" s="365">
        <f t="shared" ref="G17" si="45">SUM(G15:G16)</f>
        <v>0</v>
      </c>
      <c r="H17" s="621">
        <f t="shared" ref="H17" si="46">SUM(H15:H16)</f>
        <v>-120</v>
      </c>
      <c r="I17" s="365">
        <f t="shared" ref="I17" si="47">SUM(I15:I16)</f>
        <v>0</v>
      </c>
      <c r="J17" s="621">
        <f t="shared" ref="J17:L17" si="48">SUM(J15:J16)</f>
        <v>-120</v>
      </c>
      <c r="K17" s="365">
        <f t="shared" si="48"/>
        <v>5</v>
      </c>
      <c r="L17" s="621">
        <f t="shared" si="48"/>
        <v>-200</v>
      </c>
      <c r="M17" s="365">
        <f t="shared" ref="M17" si="49">SUM(M15:M16)</f>
        <v>0</v>
      </c>
      <c r="N17" s="621">
        <f t="shared" ref="N17" si="50">SUM(N15:N16)</f>
        <v>-120</v>
      </c>
      <c r="O17" s="365">
        <f t="shared" ref="O17" si="51">SUM(O15:O16)</f>
        <v>0</v>
      </c>
      <c r="P17" s="621">
        <f t="shared" ref="P17" si="52">SUM(P15:P16)</f>
        <v>-120</v>
      </c>
      <c r="Q17" s="365">
        <f t="shared" ref="Q17" si="53">SUM(Q15:Q16)</f>
        <v>0</v>
      </c>
      <c r="R17" s="621">
        <f t="shared" ref="R17" si="54">SUM(R15:R16)</f>
        <v>-120</v>
      </c>
      <c r="S17" s="365">
        <f t="shared" ref="S17" si="55">SUM(S15:S16)</f>
        <v>0</v>
      </c>
      <c r="T17" s="621">
        <f t="shared" ref="T17" si="56">SUM(T15:T16)</f>
        <v>-360</v>
      </c>
    </row>
    <row r="18" spans="1:20" x14ac:dyDescent="0.25">
      <c r="A18" s="632" t="s">
        <v>343</v>
      </c>
      <c r="B18" s="633">
        <v>30</v>
      </c>
      <c r="C18" s="634">
        <f>C82</f>
        <v>6</v>
      </c>
      <c r="D18" s="635">
        <f t="shared" si="8"/>
        <v>180</v>
      </c>
      <c r="E18" s="636">
        <f>E82</f>
        <v>7</v>
      </c>
      <c r="F18" s="637">
        <f>(E18*$B18)-$D18</f>
        <v>30</v>
      </c>
      <c r="G18" s="636">
        <f>G82</f>
        <v>0</v>
      </c>
      <c r="H18" s="637">
        <f t="shared" si="9"/>
        <v>-180</v>
      </c>
      <c r="I18" s="636">
        <f>I82</f>
        <v>0</v>
      </c>
      <c r="J18" s="637">
        <f t="shared" ref="J18" si="57">(I18*$B18)-$D18</f>
        <v>-180</v>
      </c>
      <c r="K18" s="638">
        <f t="shared" ref="K18:K19" si="58">SUM(E18,G18,I18)</f>
        <v>7</v>
      </c>
      <c r="L18" s="639">
        <f>(K18*$B18)-$D18*3</f>
        <v>-330</v>
      </c>
      <c r="M18" s="636">
        <f>M82</f>
        <v>0</v>
      </c>
      <c r="N18" s="637">
        <f t="shared" ref="N18" si="59">(M18*$B18)-$D18</f>
        <v>-180</v>
      </c>
      <c r="O18" s="636">
        <f>O82</f>
        <v>0</v>
      </c>
      <c r="P18" s="637">
        <f t="shared" ref="P18" si="60">(O18*$B18)-$D18</f>
        <v>-180</v>
      </c>
      <c r="Q18" s="636">
        <f>Q82</f>
        <v>0</v>
      </c>
      <c r="R18" s="637">
        <f t="shared" ref="R18" si="61">(Q18*$B18)-$D18</f>
        <v>-180</v>
      </c>
      <c r="S18" s="638">
        <f t="shared" si="2"/>
        <v>0</v>
      </c>
      <c r="T18" s="639">
        <f t="shared" si="3"/>
        <v>-540</v>
      </c>
    </row>
    <row r="19" spans="1:20" ht="15.75" thickBot="1" x14ac:dyDescent="0.3">
      <c r="A19" s="605" t="s">
        <v>344</v>
      </c>
      <c r="B19" s="606">
        <v>40</v>
      </c>
      <c r="C19" s="607">
        <f>C83</f>
        <v>1</v>
      </c>
      <c r="D19" s="608">
        <f t="shared" ref="D19" si="62">C19*B19</f>
        <v>40</v>
      </c>
      <c r="E19" s="609">
        <f>E83</f>
        <v>1</v>
      </c>
      <c r="F19" s="610">
        <f t="shared" si="9"/>
        <v>0</v>
      </c>
      <c r="G19" s="609">
        <f>G83</f>
        <v>0</v>
      </c>
      <c r="H19" s="610">
        <f t="shared" si="9"/>
        <v>-40</v>
      </c>
      <c r="I19" s="609">
        <f>I83</f>
        <v>0</v>
      </c>
      <c r="J19" s="610">
        <f t="shared" ref="J19" si="63">(I19*$B19)-$D19</f>
        <v>-40</v>
      </c>
      <c r="K19" s="611">
        <f t="shared" si="58"/>
        <v>1</v>
      </c>
      <c r="L19" s="612">
        <f>(K19*$B19)-$D19*3</f>
        <v>-80</v>
      </c>
      <c r="M19" s="609">
        <f>M83</f>
        <v>0</v>
      </c>
      <c r="N19" s="610">
        <f t="shared" ref="N19" si="64">(M19*$B19)-$D19</f>
        <v>-40</v>
      </c>
      <c r="O19" s="609">
        <f>O83</f>
        <v>0</v>
      </c>
      <c r="P19" s="610">
        <f t="shared" ref="P19" si="65">(O19*$B19)-$D19</f>
        <v>-40</v>
      </c>
      <c r="Q19" s="609">
        <f>Q83</f>
        <v>0</v>
      </c>
      <c r="R19" s="610">
        <f t="shared" ref="R19" si="66">(Q19*$B19)-$D19</f>
        <v>-40</v>
      </c>
      <c r="S19" s="611">
        <f t="shared" ref="S19" si="67">SUM(M19,O19,Q19)</f>
        <v>0</v>
      </c>
      <c r="T19" s="612">
        <f t="shared" ref="T19" si="68">(S19*$B19)-$D19*3</f>
        <v>-120</v>
      </c>
    </row>
    <row r="20" spans="1:20" ht="15.75" thickBot="1" x14ac:dyDescent="0.3">
      <c r="A20" s="622" t="s">
        <v>353</v>
      </c>
      <c r="B20" s="623">
        <f>SUM(B18:B19)</f>
        <v>70</v>
      </c>
      <c r="C20" s="445">
        <f t="shared" ref="C20" si="69">SUM(C18:C19)</f>
        <v>7</v>
      </c>
      <c r="D20" s="445">
        <f>SUM(D18:D19)</f>
        <v>220</v>
      </c>
      <c r="E20" s="365">
        <f t="shared" ref="E20" si="70">SUM(E18:E19)</f>
        <v>8</v>
      </c>
      <c r="F20" s="621">
        <f>SUM(F18:F19)</f>
        <v>30</v>
      </c>
      <c r="G20" s="365">
        <f t="shared" ref="G20" si="71">SUM(G18:G19)</f>
        <v>0</v>
      </c>
      <c r="H20" s="621">
        <f t="shared" ref="H20" si="72">SUM(H18:H19)</f>
        <v>-220</v>
      </c>
      <c r="I20" s="365">
        <f t="shared" ref="I20" si="73">SUM(I18:I19)</f>
        <v>0</v>
      </c>
      <c r="J20" s="621">
        <f t="shared" ref="J20:L20" si="74">SUM(J18:J19)</f>
        <v>-220</v>
      </c>
      <c r="K20" s="365">
        <f t="shared" si="74"/>
        <v>8</v>
      </c>
      <c r="L20" s="621">
        <f t="shared" si="74"/>
        <v>-410</v>
      </c>
      <c r="M20" s="365">
        <f t="shared" ref="M20" si="75">SUM(M18:M19)</f>
        <v>0</v>
      </c>
      <c r="N20" s="621">
        <f>SUM(N18:N19)</f>
        <v>-220</v>
      </c>
      <c r="O20" s="365">
        <f t="shared" ref="O20" si="76">SUM(O18:O19)</f>
        <v>0</v>
      </c>
      <c r="P20" s="621">
        <f t="shared" ref="P20" si="77">SUM(P18:P19)</f>
        <v>-220</v>
      </c>
      <c r="Q20" s="365">
        <f t="shared" ref="Q20" si="78">SUM(Q18:Q19)</f>
        <v>0</v>
      </c>
      <c r="R20" s="621">
        <f t="shared" ref="R20" si="79">SUM(R18:R19)</f>
        <v>-220</v>
      </c>
      <c r="S20" s="365">
        <f t="shared" ref="S20" si="80">SUM(S18:S19)</f>
        <v>0</v>
      </c>
      <c r="T20" s="621">
        <f t="shared" ref="T20" si="81">SUM(T18:T19)</f>
        <v>-660</v>
      </c>
    </row>
    <row r="21" spans="1:20" x14ac:dyDescent="0.25">
      <c r="A21" s="624" t="s">
        <v>345</v>
      </c>
      <c r="B21" s="625">
        <v>40</v>
      </c>
      <c r="C21" s="626">
        <f>C88</f>
        <v>2</v>
      </c>
      <c r="D21" s="627">
        <f t="shared" ref="D21:D28" si="82">C21*B21</f>
        <v>80</v>
      </c>
      <c r="E21" s="628">
        <f>E88+E89</f>
        <v>3</v>
      </c>
      <c r="F21" s="629">
        <f>((E88*$B88)+(E89*$B89))-$D21</f>
        <v>20</v>
      </c>
      <c r="G21" s="628">
        <f>G88+G89</f>
        <v>0</v>
      </c>
      <c r="H21" s="629">
        <f>((G88*$B88)+(G89*$B89))-$D21</f>
        <v>-80</v>
      </c>
      <c r="I21" s="628">
        <f>I88+I89</f>
        <v>0</v>
      </c>
      <c r="J21" s="629">
        <f>((I88*$B88)+(I89*$B89))-$D21</f>
        <v>-80</v>
      </c>
      <c r="K21" s="630">
        <f t="shared" ref="K21:K32" si="83">SUM(E21,G21,I21)</f>
        <v>3</v>
      </c>
      <c r="L21" s="631">
        <f>((K88*$B88)+(K89*$B89))-$D21*3</f>
        <v>-140</v>
      </c>
      <c r="M21" s="628">
        <f>M88+M89</f>
        <v>0</v>
      </c>
      <c r="N21" s="629">
        <f>((M88*$B88)+(M89*$B89))-$D21</f>
        <v>-80</v>
      </c>
      <c r="O21" s="628">
        <f>O88+O89</f>
        <v>0</v>
      </c>
      <c r="P21" s="629">
        <f>((O88*$B88)+(O89*$B89))-$D21</f>
        <v>-80</v>
      </c>
      <c r="Q21" s="628">
        <f>Q88+Q89</f>
        <v>0</v>
      </c>
      <c r="R21" s="629">
        <f t="shared" ref="R21" si="84">(Q21*$B21)-$D21</f>
        <v>-80</v>
      </c>
      <c r="S21" s="630">
        <f t="shared" ref="S21:S35" si="85">SUM(M21,O21,Q21)</f>
        <v>0</v>
      </c>
      <c r="T21" s="631">
        <f>((S88*$B88)+(S89*$B89))-$D21*3</f>
        <v>-240</v>
      </c>
    </row>
    <row r="22" spans="1:20" x14ac:dyDescent="0.25">
      <c r="A22" s="632" t="s">
        <v>325</v>
      </c>
      <c r="B22" s="633">
        <v>30</v>
      </c>
      <c r="C22" s="634">
        <f>C94</f>
        <v>5</v>
      </c>
      <c r="D22" s="635">
        <f t="shared" si="82"/>
        <v>150</v>
      </c>
      <c r="E22" s="636">
        <f>E94</f>
        <v>5</v>
      </c>
      <c r="F22" s="637">
        <f t="shared" si="9"/>
        <v>0</v>
      </c>
      <c r="G22" s="636">
        <f>G94</f>
        <v>0</v>
      </c>
      <c r="H22" s="637">
        <f t="shared" si="9"/>
        <v>-150</v>
      </c>
      <c r="I22" s="636">
        <f>I94</f>
        <v>0</v>
      </c>
      <c r="J22" s="637">
        <f t="shared" ref="J22" si="86">(I22*$B22)-$D22</f>
        <v>-150</v>
      </c>
      <c r="K22" s="638">
        <f t="shared" si="83"/>
        <v>5</v>
      </c>
      <c r="L22" s="639">
        <f t="shared" ref="L22:L32" si="87">(K22*$B22)-$D22*3</f>
        <v>-300</v>
      </c>
      <c r="M22" s="636">
        <f>M94</f>
        <v>0</v>
      </c>
      <c r="N22" s="637">
        <f t="shared" ref="N22" si="88">(M22*$B22)-$D22</f>
        <v>-150</v>
      </c>
      <c r="O22" s="636">
        <f>O94</f>
        <v>0</v>
      </c>
      <c r="P22" s="637">
        <f t="shared" ref="P22" si="89">(O22*$B22)-$D22</f>
        <v>-150</v>
      </c>
      <c r="Q22" s="636">
        <f>Q94</f>
        <v>0</v>
      </c>
      <c r="R22" s="637">
        <f t="shared" ref="R22" si="90">(Q22*$B22)-$D22</f>
        <v>-150</v>
      </c>
      <c r="S22" s="638">
        <f t="shared" si="85"/>
        <v>0</v>
      </c>
      <c r="T22" s="639">
        <f t="shared" ref="T22:T35" si="91">(S22*$B22)-$D22*3</f>
        <v>-450</v>
      </c>
    </row>
    <row r="23" spans="1:20" x14ac:dyDescent="0.25">
      <c r="A23" s="632" t="s">
        <v>326</v>
      </c>
      <c r="B23" s="633">
        <v>30</v>
      </c>
      <c r="C23" s="634">
        <f>C99</f>
        <v>5</v>
      </c>
      <c r="D23" s="635">
        <f t="shared" si="82"/>
        <v>150</v>
      </c>
      <c r="E23" s="636">
        <f>E99</f>
        <v>4.33</v>
      </c>
      <c r="F23" s="637">
        <f t="shared" si="9"/>
        <v>-20.099999999999994</v>
      </c>
      <c r="G23" s="636">
        <f>G99</f>
        <v>0</v>
      </c>
      <c r="H23" s="637">
        <f t="shared" si="9"/>
        <v>-150</v>
      </c>
      <c r="I23" s="636">
        <f>I99</f>
        <v>0</v>
      </c>
      <c r="J23" s="637">
        <f t="shared" ref="J23" si="92">(I23*$B23)-$D23</f>
        <v>-150</v>
      </c>
      <c r="K23" s="638">
        <f t="shared" si="83"/>
        <v>4.33</v>
      </c>
      <c r="L23" s="639">
        <f t="shared" si="87"/>
        <v>-320.10000000000002</v>
      </c>
      <c r="M23" s="636">
        <f>M99</f>
        <v>0</v>
      </c>
      <c r="N23" s="637">
        <f t="shared" ref="N23" si="93">(M23*$B23)-$D23</f>
        <v>-150</v>
      </c>
      <c r="O23" s="636">
        <f>O99</f>
        <v>0</v>
      </c>
      <c r="P23" s="637">
        <f t="shared" ref="P23" si="94">(O23*$B23)-$D23</f>
        <v>-150</v>
      </c>
      <c r="Q23" s="636">
        <f>Q99</f>
        <v>0</v>
      </c>
      <c r="R23" s="637">
        <f t="shared" ref="R23" si="95">(Q23*$B23)-$D23</f>
        <v>-150</v>
      </c>
      <c r="S23" s="638">
        <f t="shared" si="85"/>
        <v>0</v>
      </c>
      <c r="T23" s="639">
        <f t="shared" si="91"/>
        <v>-450</v>
      </c>
    </row>
    <row r="24" spans="1:20" x14ac:dyDescent="0.25">
      <c r="A24" s="632" t="s">
        <v>327</v>
      </c>
      <c r="B24" s="633">
        <v>30</v>
      </c>
      <c r="C24" s="634">
        <f>C104</f>
        <v>4</v>
      </c>
      <c r="D24" s="635">
        <f t="shared" si="82"/>
        <v>120</v>
      </c>
      <c r="E24" s="636">
        <f>E104</f>
        <v>5</v>
      </c>
      <c r="F24" s="637">
        <f t="shared" si="9"/>
        <v>30</v>
      </c>
      <c r="G24" s="636">
        <f>G104</f>
        <v>0</v>
      </c>
      <c r="H24" s="637">
        <f t="shared" si="9"/>
        <v>-120</v>
      </c>
      <c r="I24" s="636">
        <f>I104</f>
        <v>0</v>
      </c>
      <c r="J24" s="637">
        <f t="shared" ref="J24" si="96">(I24*$B24)-$D24</f>
        <v>-120</v>
      </c>
      <c r="K24" s="638">
        <f t="shared" si="83"/>
        <v>5</v>
      </c>
      <c r="L24" s="639">
        <f t="shared" si="87"/>
        <v>-210</v>
      </c>
      <c r="M24" s="636">
        <f>M104</f>
        <v>0</v>
      </c>
      <c r="N24" s="637">
        <f t="shared" ref="N24" si="97">(M24*$B24)-$D24</f>
        <v>-120</v>
      </c>
      <c r="O24" s="636">
        <f>O104</f>
        <v>0</v>
      </c>
      <c r="P24" s="637">
        <f t="shared" ref="P24" si="98">(O24*$B24)-$D24</f>
        <v>-120</v>
      </c>
      <c r="Q24" s="636">
        <f>Q104</f>
        <v>0</v>
      </c>
      <c r="R24" s="637">
        <f t="shared" ref="R24" si="99">(Q24*$B24)-$D24</f>
        <v>-120</v>
      </c>
      <c r="S24" s="638">
        <f t="shared" si="85"/>
        <v>0</v>
      </c>
      <c r="T24" s="639">
        <f t="shared" si="91"/>
        <v>-360</v>
      </c>
    </row>
    <row r="25" spans="1:20" x14ac:dyDescent="0.25">
      <c r="A25" s="632" t="s">
        <v>328</v>
      </c>
      <c r="B25" s="633">
        <v>30</v>
      </c>
      <c r="C25" s="634">
        <f>C109</f>
        <v>5</v>
      </c>
      <c r="D25" s="635">
        <f t="shared" si="82"/>
        <v>150</v>
      </c>
      <c r="E25" s="636">
        <f>E109</f>
        <v>5</v>
      </c>
      <c r="F25" s="637">
        <f t="shared" si="9"/>
        <v>0</v>
      </c>
      <c r="G25" s="636">
        <f>G109</f>
        <v>0</v>
      </c>
      <c r="H25" s="637">
        <f t="shared" si="9"/>
        <v>-150</v>
      </c>
      <c r="I25" s="636">
        <f>I109</f>
        <v>0</v>
      </c>
      <c r="J25" s="637">
        <f t="shared" ref="J25" si="100">(I25*$B25)-$D25</f>
        <v>-150</v>
      </c>
      <c r="K25" s="638">
        <f t="shared" si="83"/>
        <v>5</v>
      </c>
      <c r="L25" s="639">
        <f t="shared" si="87"/>
        <v>-300</v>
      </c>
      <c r="M25" s="636">
        <f>M109</f>
        <v>0</v>
      </c>
      <c r="N25" s="637">
        <f t="shared" ref="N25" si="101">(M25*$B25)-$D25</f>
        <v>-150</v>
      </c>
      <c r="O25" s="636">
        <f>O109</f>
        <v>0</v>
      </c>
      <c r="P25" s="637">
        <f t="shared" ref="P25" si="102">(O25*$B25)-$D25</f>
        <v>-150</v>
      </c>
      <c r="Q25" s="636">
        <f>Q109</f>
        <v>0</v>
      </c>
      <c r="R25" s="637">
        <f t="shared" ref="R25" si="103">(Q25*$B25)-$D25</f>
        <v>-150</v>
      </c>
      <c r="S25" s="638">
        <f t="shared" si="85"/>
        <v>0</v>
      </c>
      <c r="T25" s="639">
        <f t="shared" si="91"/>
        <v>-450</v>
      </c>
    </row>
    <row r="26" spans="1:20" x14ac:dyDescent="0.25">
      <c r="A26" s="632" t="s">
        <v>341</v>
      </c>
      <c r="B26" s="633">
        <v>30</v>
      </c>
      <c r="C26" s="634">
        <f>C114</f>
        <v>1</v>
      </c>
      <c r="D26" s="635">
        <f t="shared" si="82"/>
        <v>30</v>
      </c>
      <c r="E26" s="636">
        <f>E114</f>
        <v>1</v>
      </c>
      <c r="F26" s="637">
        <f t="shared" si="9"/>
        <v>0</v>
      </c>
      <c r="G26" s="636">
        <f>G114</f>
        <v>0</v>
      </c>
      <c r="H26" s="637">
        <f t="shared" si="9"/>
        <v>-30</v>
      </c>
      <c r="I26" s="636">
        <f>I114</f>
        <v>0</v>
      </c>
      <c r="J26" s="637">
        <f t="shared" ref="J26" si="104">(I26*$B26)-$D26</f>
        <v>-30</v>
      </c>
      <c r="K26" s="638">
        <f t="shared" si="83"/>
        <v>1</v>
      </c>
      <c r="L26" s="639">
        <f t="shared" si="87"/>
        <v>-60</v>
      </c>
      <c r="M26" s="636">
        <f>M114</f>
        <v>0</v>
      </c>
      <c r="N26" s="637">
        <f t="shared" ref="N26" si="105">(M26*$B26)-$D26</f>
        <v>-30</v>
      </c>
      <c r="O26" s="636">
        <f>O114</f>
        <v>0</v>
      </c>
      <c r="P26" s="637">
        <f t="shared" ref="P26" si="106">(O26*$B26)-$D26</f>
        <v>-30</v>
      </c>
      <c r="Q26" s="636">
        <f>Q114</f>
        <v>0</v>
      </c>
      <c r="R26" s="637">
        <f t="shared" ref="R26" si="107">(Q26*$B26)-$D26</f>
        <v>-30</v>
      </c>
      <c r="S26" s="638">
        <f t="shared" si="85"/>
        <v>0</v>
      </c>
      <c r="T26" s="639">
        <f t="shared" si="91"/>
        <v>-90</v>
      </c>
    </row>
    <row r="27" spans="1:20" x14ac:dyDescent="0.25">
      <c r="A27" s="632" t="s">
        <v>346</v>
      </c>
      <c r="B27" s="633">
        <v>40</v>
      </c>
      <c r="C27" s="634">
        <f>C119</f>
        <v>1</v>
      </c>
      <c r="D27" s="635">
        <f t="shared" si="82"/>
        <v>40</v>
      </c>
      <c r="E27" s="636">
        <f>E119</f>
        <v>1</v>
      </c>
      <c r="F27" s="637">
        <f t="shared" si="9"/>
        <v>0</v>
      </c>
      <c r="G27" s="636">
        <f>G119</f>
        <v>0</v>
      </c>
      <c r="H27" s="637">
        <f t="shared" si="9"/>
        <v>-40</v>
      </c>
      <c r="I27" s="636">
        <f>I119</f>
        <v>0</v>
      </c>
      <c r="J27" s="637">
        <f t="shared" ref="J27" si="108">(I27*$B27)-$D27</f>
        <v>-40</v>
      </c>
      <c r="K27" s="638">
        <f t="shared" si="83"/>
        <v>1</v>
      </c>
      <c r="L27" s="639">
        <f t="shared" si="87"/>
        <v>-80</v>
      </c>
      <c r="M27" s="636">
        <f>M119</f>
        <v>0</v>
      </c>
      <c r="N27" s="637">
        <f t="shared" ref="N27" si="109">(M27*$B27)-$D27</f>
        <v>-40</v>
      </c>
      <c r="O27" s="636">
        <f>O119</f>
        <v>0</v>
      </c>
      <c r="P27" s="637">
        <f t="shared" ref="P27" si="110">(O27*$B27)-$D27</f>
        <v>-40</v>
      </c>
      <c r="Q27" s="636">
        <f>Q119</f>
        <v>0</v>
      </c>
      <c r="R27" s="637">
        <f t="shared" ref="R27" si="111">(Q27*$B27)-$D27</f>
        <v>-40</v>
      </c>
      <c r="S27" s="638">
        <f t="shared" si="85"/>
        <v>0</v>
      </c>
      <c r="T27" s="639">
        <f t="shared" si="91"/>
        <v>-120</v>
      </c>
    </row>
    <row r="28" spans="1:20" x14ac:dyDescent="0.25">
      <c r="A28" s="632" t="s">
        <v>342</v>
      </c>
      <c r="B28" s="633">
        <v>30</v>
      </c>
      <c r="C28" s="634">
        <f>C124</f>
        <v>2</v>
      </c>
      <c r="D28" s="635">
        <f t="shared" si="82"/>
        <v>60</v>
      </c>
      <c r="E28" s="636">
        <f>E124</f>
        <v>2</v>
      </c>
      <c r="F28" s="637">
        <f t="shared" si="9"/>
        <v>0</v>
      </c>
      <c r="G28" s="636">
        <f>G124</f>
        <v>0</v>
      </c>
      <c r="H28" s="637">
        <f t="shared" si="9"/>
        <v>-60</v>
      </c>
      <c r="I28" s="636">
        <f>I124</f>
        <v>0</v>
      </c>
      <c r="J28" s="637">
        <f t="shared" ref="J28" si="112">(I28*$B28)-$D28</f>
        <v>-60</v>
      </c>
      <c r="K28" s="638">
        <f t="shared" si="83"/>
        <v>2</v>
      </c>
      <c r="L28" s="639">
        <f t="shared" si="87"/>
        <v>-120</v>
      </c>
      <c r="M28" s="636">
        <f>M124</f>
        <v>0</v>
      </c>
      <c r="N28" s="637">
        <f t="shared" ref="N28" si="113">(M28*$B28)-$D28</f>
        <v>-60</v>
      </c>
      <c r="O28" s="636">
        <f>O124</f>
        <v>0</v>
      </c>
      <c r="P28" s="637">
        <f t="shared" ref="P28" si="114">(O28*$B28)-$D28</f>
        <v>-60</v>
      </c>
      <c r="Q28" s="636">
        <f>Q124</f>
        <v>0</v>
      </c>
      <c r="R28" s="637">
        <f t="shared" ref="R28" si="115">(Q28*$B28)-$D28</f>
        <v>-60</v>
      </c>
      <c r="S28" s="638">
        <f t="shared" si="85"/>
        <v>0</v>
      </c>
      <c r="T28" s="639">
        <f t="shared" si="91"/>
        <v>-180</v>
      </c>
    </row>
    <row r="29" spans="1:20" x14ac:dyDescent="0.25">
      <c r="A29" s="632" t="s">
        <v>329</v>
      </c>
      <c r="B29" s="633">
        <v>30</v>
      </c>
      <c r="C29" s="634">
        <f>C129</f>
        <v>4</v>
      </c>
      <c r="D29" s="635">
        <f t="shared" ref="D29:D35" si="116">C29*B29</f>
        <v>120</v>
      </c>
      <c r="E29" s="636">
        <f>E129</f>
        <v>4</v>
      </c>
      <c r="F29" s="637">
        <f t="shared" si="9"/>
        <v>0</v>
      </c>
      <c r="G29" s="636">
        <f>G129</f>
        <v>0</v>
      </c>
      <c r="H29" s="637">
        <f t="shared" si="9"/>
        <v>-120</v>
      </c>
      <c r="I29" s="636">
        <f>I129</f>
        <v>0</v>
      </c>
      <c r="J29" s="637">
        <f t="shared" ref="J29" si="117">(I29*$B29)-$D29</f>
        <v>-120</v>
      </c>
      <c r="K29" s="638">
        <f t="shared" si="83"/>
        <v>4</v>
      </c>
      <c r="L29" s="639">
        <f t="shared" si="87"/>
        <v>-240</v>
      </c>
      <c r="M29" s="636">
        <f>M129</f>
        <v>0</v>
      </c>
      <c r="N29" s="637">
        <f t="shared" ref="N29" si="118">(M29*$B29)-$D29</f>
        <v>-120</v>
      </c>
      <c r="O29" s="636">
        <f>O129</f>
        <v>0</v>
      </c>
      <c r="P29" s="637">
        <f t="shared" ref="P29" si="119">(O29*$B29)-$D29</f>
        <v>-120</v>
      </c>
      <c r="Q29" s="636">
        <f>Q129</f>
        <v>0</v>
      </c>
      <c r="R29" s="637">
        <f t="shared" ref="R29" si="120">(Q29*$B29)-$D29</f>
        <v>-120</v>
      </c>
      <c r="S29" s="638">
        <f t="shared" si="85"/>
        <v>0</v>
      </c>
      <c r="T29" s="639">
        <f t="shared" si="91"/>
        <v>-360</v>
      </c>
    </row>
    <row r="30" spans="1:20" ht="15.75" thickBot="1" x14ac:dyDescent="0.3">
      <c r="A30" s="605" t="s">
        <v>356</v>
      </c>
      <c r="B30" s="606">
        <v>30</v>
      </c>
      <c r="C30" s="607">
        <f>C134</f>
        <v>4</v>
      </c>
      <c r="D30" s="608">
        <f t="shared" ref="D30" si="121">C30*B30</f>
        <v>120</v>
      </c>
      <c r="E30" s="609">
        <f>E134</f>
        <v>4</v>
      </c>
      <c r="F30" s="610">
        <f t="shared" ref="F30" si="122">(E30*$B30)-$D30</f>
        <v>0</v>
      </c>
      <c r="G30" s="609">
        <f>G134</f>
        <v>0</v>
      </c>
      <c r="H30" s="610">
        <f t="shared" ref="H30" si="123">(G30*$B30)-$D30</f>
        <v>-120</v>
      </c>
      <c r="I30" s="609">
        <f>I134</f>
        <v>0</v>
      </c>
      <c r="J30" s="610">
        <f t="shared" ref="J30" si="124">(I30*$B30)-$D30</f>
        <v>-120</v>
      </c>
      <c r="K30" s="611">
        <f t="shared" si="83"/>
        <v>4</v>
      </c>
      <c r="L30" s="612">
        <f t="shared" si="87"/>
        <v>-240</v>
      </c>
      <c r="M30" s="609">
        <f>M134</f>
        <v>0</v>
      </c>
      <c r="N30" s="610">
        <f t="shared" ref="N30" si="125">(M30*$B30)-$D30</f>
        <v>-120</v>
      </c>
      <c r="O30" s="609">
        <f>O134</f>
        <v>0</v>
      </c>
      <c r="P30" s="610">
        <f t="shared" ref="P30" si="126">(O30*$B30)-$D30</f>
        <v>-120</v>
      </c>
      <c r="Q30" s="609">
        <f>Q134</f>
        <v>0</v>
      </c>
      <c r="R30" s="610">
        <f t="shared" ref="R30" si="127">(Q30*$B30)-$D30</f>
        <v>-120</v>
      </c>
      <c r="S30" s="611">
        <f t="shared" ref="S30" si="128">SUM(M30,O30,Q30)</f>
        <v>0</v>
      </c>
      <c r="T30" s="612">
        <f t="shared" ref="T30" si="129">(S30*$B30)-$D30*3</f>
        <v>-360</v>
      </c>
    </row>
    <row r="31" spans="1:20" x14ac:dyDescent="0.25">
      <c r="A31" s="597" t="s">
        <v>347</v>
      </c>
      <c r="B31" s="598">
        <v>30</v>
      </c>
      <c r="C31" s="599">
        <f>C140</f>
        <v>2</v>
      </c>
      <c r="D31" s="600">
        <f t="shared" si="116"/>
        <v>60</v>
      </c>
      <c r="E31" s="601">
        <f>E140</f>
        <v>1</v>
      </c>
      <c r="F31" s="602">
        <f t="shared" si="9"/>
        <v>-30</v>
      </c>
      <c r="G31" s="601">
        <f>G140</f>
        <v>0</v>
      </c>
      <c r="H31" s="602">
        <f t="shared" si="9"/>
        <v>-60</v>
      </c>
      <c r="I31" s="601">
        <f>I140</f>
        <v>0</v>
      </c>
      <c r="J31" s="602">
        <f t="shared" ref="J31" si="130">(I31*$B31)-$D31</f>
        <v>-60</v>
      </c>
      <c r="K31" s="603">
        <f t="shared" si="83"/>
        <v>1</v>
      </c>
      <c r="L31" s="604">
        <f t="shared" si="87"/>
        <v>-150</v>
      </c>
      <c r="M31" s="601">
        <f>M140</f>
        <v>0</v>
      </c>
      <c r="N31" s="602">
        <f t="shared" ref="N31" si="131">(M31*$B31)-$D31</f>
        <v>-60</v>
      </c>
      <c r="O31" s="601">
        <f>O140</f>
        <v>0</v>
      </c>
      <c r="P31" s="602">
        <f t="shared" ref="P31" si="132">(O31*$B31)-$D31</f>
        <v>-60</v>
      </c>
      <c r="Q31" s="601">
        <f>Q140</f>
        <v>0</v>
      </c>
      <c r="R31" s="602">
        <f t="shared" ref="R31" si="133">(Q31*$B31)-$D31</f>
        <v>-60</v>
      </c>
      <c r="S31" s="603">
        <f t="shared" si="85"/>
        <v>0</v>
      </c>
      <c r="T31" s="604">
        <f t="shared" si="91"/>
        <v>-180</v>
      </c>
    </row>
    <row r="32" spans="1:20" ht="15.75" thickBot="1" x14ac:dyDescent="0.3">
      <c r="A32" s="605" t="s">
        <v>348</v>
      </c>
      <c r="B32" s="606">
        <v>40</v>
      </c>
      <c r="C32" s="607">
        <f>C139</f>
        <v>1</v>
      </c>
      <c r="D32" s="608">
        <f t="shared" ref="D32:D34" si="134">C32*B32</f>
        <v>40</v>
      </c>
      <c r="E32" s="609">
        <f>E139</f>
        <v>1</v>
      </c>
      <c r="F32" s="610">
        <f t="shared" si="9"/>
        <v>0</v>
      </c>
      <c r="G32" s="609">
        <f>G139</f>
        <v>0</v>
      </c>
      <c r="H32" s="610">
        <f t="shared" si="9"/>
        <v>-40</v>
      </c>
      <c r="I32" s="609">
        <f>I139</f>
        <v>0</v>
      </c>
      <c r="J32" s="610">
        <f t="shared" ref="J32" si="135">(I32*$B32)-$D32</f>
        <v>-40</v>
      </c>
      <c r="K32" s="611">
        <f t="shared" si="83"/>
        <v>1</v>
      </c>
      <c r="L32" s="612">
        <f t="shared" si="87"/>
        <v>-80</v>
      </c>
      <c r="M32" s="609">
        <f>M139</f>
        <v>0</v>
      </c>
      <c r="N32" s="610">
        <f t="shared" ref="N32" si="136">(M32*$B32)-$D32</f>
        <v>-40</v>
      </c>
      <c r="O32" s="609">
        <f>O139</f>
        <v>0</v>
      </c>
      <c r="P32" s="610">
        <f t="shared" ref="P32" si="137">(O32*$B32)-$D32</f>
        <v>-40</v>
      </c>
      <c r="Q32" s="609">
        <f>Q139</f>
        <v>0</v>
      </c>
      <c r="R32" s="610">
        <f t="shared" ref="R32" si="138">(Q32*$B32)-$D32</f>
        <v>-40</v>
      </c>
      <c r="S32" s="611">
        <f t="shared" ref="S32:S34" si="139">SUM(M32,O32,Q32)</f>
        <v>0</v>
      </c>
      <c r="T32" s="612">
        <f t="shared" ref="T32:T34" si="140">(S32*$B32)-$D32*3</f>
        <v>-120</v>
      </c>
    </row>
    <row r="33" spans="1:20" ht="15.75" thickBot="1" x14ac:dyDescent="0.3">
      <c r="A33" s="622" t="s">
        <v>354</v>
      </c>
      <c r="B33" s="623">
        <f>SUM(B31:B32)</f>
        <v>70</v>
      </c>
      <c r="C33" s="445">
        <f t="shared" ref="C33" si="141">SUM(C31:C32)</f>
        <v>3</v>
      </c>
      <c r="D33" s="445">
        <f>SUM(D31:D32)</f>
        <v>100</v>
      </c>
      <c r="E33" s="365">
        <f t="shared" ref="E33" si="142">SUM(E31:E32)</f>
        <v>2</v>
      </c>
      <c r="F33" s="621">
        <f>SUM(F31:F32)</f>
        <v>-30</v>
      </c>
      <c r="G33" s="365">
        <f t="shared" ref="G33" si="143">SUM(G31:G32)</f>
        <v>0</v>
      </c>
      <c r="H33" s="621">
        <f t="shared" ref="H33" si="144">SUM(H31:H32)</f>
        <v>-100</v>
      </c>
      <c r="I33" s="365">
        <f t="shared" ref="I33" si="145">SUM(I31:I32)</f>
        <v>0</v>
      </c>
      <c r="J33" s="621">
        <f t="shared" ref="J33:L33" si="146">SUM(J31:J32)</f>
        <v>-100</v>
      </c>
      <c r="K33" s="365">
        <f t="shared" si="146"/>
        <v>2</v>
      </c>
      <c r="L33" s="621">
        <f t="shared" si="146"/>
        <v>-230</v>
      </c>
      <c r="M33" s="365">
        <f t="shared" ref="M33" si="147">SUM(M31:M32)</f>
        <v>0</v>
      </c>
      <c r="N33" s="621">
        <f t="shared" ref="N33" si="148">SUM(N31:N32)</f>
        <v>-100</v>
      </c>
      <c r="O33" s="365">
        <f t="shared" ref="O33" si="149">SUM(O31:O32)</f>
        <v>0</v>
      </c>
      <c r="P33" s="621">
        <f t="shared" ref="P33" si="150">SUM(P31:P32)</f>
        <v>-100</v>
      </c>
      <c r="Q33" s="365">
        <f t="shared" ref="Q33" si="151">SUM(Q31:Q32)</f>
        <v>0</v>
      </c>
      <c r="R33" s="621">
        <f t="shared" ref="R33" si="152">SUM(R31:R32)</f>
        <v>-100</v>
      </c>
      <c r="S33" s="365">
        <f t="shared" ref="S33" si="153">SUM(S31:S32)</f>
        <v>0</v>
      </c>
      <c r="T33" s="621">
        <f t="shared" ref="T33" si="154">SUM(T31:T32)</f>
        <v>-300</v>
      </c>
    </row>
    <row r="34" spans="1:20" x14ac:dyDescent="0.25">
      <c r="A34" s="597" t="s">
        <v>349</v>
      </c>
      <c r="B34" s="598">
        <v>36</v>
      </c>
      <c r="C34" s="599">
        <f>C146</f>
        <v>4</v>
      </c>
      <c r="D34" s="600">
        <f t="shared" si="134"/>
        <v>144</v>
      </c>
      <c r="E34" s="601">
        <f>E146</f>
        <v>4</v>
      </c>
      <c r="F34" s="602">
        <f t="shared" si="9"/>
        <v>0</v>
      </c>
      <c r="G34" s="601">
        <f>G146</f>
        <v>0</v>
      </c>
      <c r="H34" s="602">
        <f t="shared" si="9"/>
        <v>-144</v>
      </c>
      <c r="I34" s="601">
        <f>I146</f>
        <v>0</v>
      </c>
      <c r="J34" s="602">
        <f t="shared" ref="J34" si="155">(I34*$B34)-$D34</f>
        <v>-144</v>
      </c>
      <c r="K34" s="603">
        <f t="shared" ref="K34:K35" si="156">SUM(E34,G34,I34)</f>
        <v>4</v>
      </c>
      <c r="L34" s="604">
        <f t="shared" ref="L34:L35" si="157">(K34*$B34)-$D34*3</f>
        <v>-288</v>
      </c>
      <c r="M34" s="601">
        <f>M146</f>
        <v>0</v>
      </c>
      <c r="N34" s="602">
        <f t="shared" ref="N34" si="158">(M34*$B34)-$D34</f>
        <v>-144</v>
      </c>
      <c r="O34" s="601">
        <f>O146</f>
        <v>0</v>
      </c>
      <c r="P34" s="602">
        <f t="shared" ref="P34" si="159">(O34*$B34)-$D34</f>
        <v>-144</v>
      </c>
      <c r="Q34" s="601">
        <f>Q146</f>
        <v>0</v>
      </c>
      <c r="R34" s="602">
        <f t="shared" ref="R34" si="160">(Q34*$B34)-$D34</f>
        <v>-144</v>
      </c>
      <c r="S34" s="603">
        <f t="shared" si="139"/>
        <v>0</v>
      </c>
      <c r="T34" s="604">
        <f t="shared" si="140"/>
        <v>-432</v>
      </c>
    </row>
    <row r="35" spans="1:20" ht="15.75" thickBot="1" x14ac:dyDescent="0.3">
      <c r="A35" s="613" t="s">
        <v>350</v>
      </c>
      <c r="B35" s="614">
        <v>40</v>
      </c>
      <c r="C35" s="615">
        <f>C145</f>
        <v>1</v>
      </c>
      <c r="D35" s="616">
        <f t="shared" si="116"/>
        <v>40</v>
      </c>
      <c r="E35" s="617">
        <f>E145</f>
        <v>1.75</v>
      </c>
      <c r="F35" s="618">
        <f t="shared" si="9"/>
        <v>30</v>
      </c>
      <c r="G35" s="617">
        <f>G145</f>
        <v>0</v>
      </c>
      <c r="H35" s="618">
        <f t="shared" si="9"/>
        <v>-40</v>
      </c>
      <c r="I35" s="617">
        <f>I145</f>
        <v>0</v>
      </c>
      <c r="J35" s="618">
        <f t="shared" ref="J35" si="161">(I35*$B35)-$D35</f>
        <v>-40</v>
      </c>
      <c r="K35" s="619">
        <f t="shared" si="156"/>
        <v>1.75</v>
      </c>
      <c r="L35" s="620">
        <f t="shared" si="157"/>
        <v>-50</v>
      </c>
      <c r="M35" s="617">
        <f>M145</f>
        <v>0</v>
      </c>
      <c r="N35" s="618">
        <f t="shared" ref="N35" si="162">(M35*$B35)-$D35</f>
        <v>-40</v>
      </c>
      <c r="O35" s="617">
        <f>O145</f>
        <v>0</v>
      </c>
      <c r="P35" s="618">
        <f t="shared" ref="P35" si="163">(O35*$B35)-$D35</f>
        <v>-40</v>
      </c>
      <c r="Q35" s="617">
        <f>Q145</f>
        <v>0</v>
      </c>
      <c r="R35" s="618">
        <f t="shared" ref="R35" si="164">(Q35*$B35)-$D35</f>
        <v>-40</v>
      </c>
      <c r="S35" s="619">
        <f t="shared" si="85"/>
        <v>0</v>
      </c>
      <c r="T35" s="620">
        <f t="shared" si="91"/>
        <v>-120</v>
      </c>
    </row>
    <row r="36" spans="1:20" ht="15.75" thickBot="1" x14ac:dyDescent="0.3">
      <c r="A36" s="622" t="s">
        <v>355</v>
      </c>
      <c r="B36" s="623">
        <f>SUM(B34:B35)</f>
        <v>76</v>
      </c>
      <c r="C36" s="445">
        <f>SUM(C34:C35)</f>
        <v>5</v>
      </c>
      <c r="D36" s="445">
        <f>SUM(D34:D35)</f>
        <v>184</v>
      </c>
      <c r="E36" s="365">
        <f t="shared" ref="E36" si="165">SUM(E34:E35)</f>
        <v>5.75</v>
      </c>
      <c r="F36" s="621">
        <f>SUM(F34:F35)</f>
        <v>30</v>
      </c>
      <c r="G36" s="365">
        <f t="shared" ref="G36" si="166">SUM(G34:G35)</f>
        <v>0</v>
      </c>
      <c r="H36" s="621">
        <f t="shared" ref="H36" si="167">SUM(H34:H35)</f>
        <v>-184</v>
      </c>
      <c r="I36" s="365">
        <f t="shared" ref="I36" si="168">SUM(I34:I35)</f>
        <v>0</v>
      </c>
      <c r="J36" s="621">
        <f t="shared" ref="J36:L36" si="169">SUM(J34:J35)</f>
        <v>-184</v>
      </c>
      <c r="K36" s="365">
        <f t="shared" si="169"/>
        <v>5.75</v>
      </c>
      <c r="L36" s="621">
        <f t="shared" si="169"/>
        <v>-338</v>
      </c>
      <c r="M36" s="365">
        <f t="shared" ref="M36" si="170">SUM(M34:M35)</f>
        <v>0</v>
      </c>
      <c r="N36" s="621">
        <f t="shared" ref="N36" si="171">SUM(N34:N35)</f>
        <v>-184</v>
      </c>
      <c r="O36" s="365">
        <f t="shared" ref="O36" si="172">SUM(O34:O35)</f>
        <v>0</v>
      </c>
      <c r="P36" s="621">
        <f t="shared" ref="P36" si="173">SUM(P34:P35)</f>
        <v>-184</v>
      </c>
      <c r="Q36" s="365">
        <f t="shared" ref="Q36" si="174">SUM(Q34:Q35)</f>
        <v>0</v>
      </c>
      <c r="R36" s="621">
        <f t="shared" ref="R36" si="175">SUM(R34:R35)</f>
        <v>-184</v>
      </c>
      <c r="S36" s="365">
        <f t="shared" ref="S36" si="176">SUM(S34:S35)</f>
        <v>0</v>
      </c>
      <c r="T36" s="621">
        <f t="shared" ref="T36" si="177">SUM(T34:T35)</f>
        <v>-552</v>
      </c>
    </row>
    <row r="37" spans="1:20" ht="15.75" thickBot="1" x14ac:dyDescent="0.3">
      <c r="A37" s="592" t="s">
        <v>7</v>
      </c>
      <c r="B37" s="593">
        <f>SUM(B6:B35)</f>
        <v>1186</v>
      </c>
      <c r="C37" s="594">
        <f t="shared" ref="C37:T37" si="178">SUM(C6:C29)</f>
        <v>99</v>
      </c>
      <c r="D37" s="594">
        <f t="shared" si="178"/>
        <v>3220</v>
      </c>
      <c r="E37" s="595">
        <f t="shared" si="178"/>
        <v>121.996</v>
      </c>
      <c r="F37" s="596">
        <f t="shared" si="178"/>
        <v>949.88</v>
      </c>
      <c r="G37" s="595">
        <f t="shared" si="178"/>
        <v>0</v>
      </c>
      <c r="H37" s="596">
        <f t="shared" si="178"/>
        <v>-3140</v>
      </c>
      <c r="I37" s="595">
        <f t="shared" si="178"/>
        <v>0</v>
      </c>
      <c r="J37" s="596">
        <f t="shared" si="178"/>
        <v>-3140</v>
      </c>
      <c r="K37" s="595">
        <f t="shared" ref="K37:L37" si="179">SUM(K6:K29)</f>
        <v>121.996</v>
      </c>
      <c r="L37" s="596">
        <f t="shared" si="179"/>
        <v>-5370.12</v>
      </c>
      <c r="M37" s="595">
        <f t="shared" si="178"/>
        <v>0</v>
      </c>
      <c r="N37" s="596">
        <f t="shared" si="178"/>
        <v>-3140</v>
      </c>
      <c r="O37" s="595">
        <f t="shared" si="178"/>
        <v>0</v>
      </c>
      <c r="P37" s="596">
        <f t="shared" si="178"/>
        <v>-3140</v>
      </c>
      <c r="Q37" s="595">
        <f t="shared" si="178"/>
        <v>0</v>
      </c>
      <c r="R37" s="596">
        <f t="shared" si="178"/>
        <v>-3140</v>
      </c>
      <c r="S37" s="595">
        <f t="shared" si="178"/>
        <v>0</v>
      </c>
      <c r="T37" s="596">
        <f t="shared" si="178"/>
        <v>-9420</v>
      </c>
    </row>
    <row r="38" spans="1:20" s="580" customFormat="1" x14ac:dyDescent="0.25">
      <c r="A38" s="575"/>
      <c r="B38" s="576"/>
      <c r="C38" s="577"/>
      <c r="D38" s="577"/>
      <c r="E38" s="578"/>
      <c r="F38" s="579"/>
      <c r="G38" s="578"/>
      <c r="H38" s="579"/>
      <c r="I38" s="578"/>
      <c r="J38" s="579"/>
      <c r="K38" s="578"/>
      <c r="L38" s="579"/>
      <c r="M38" s="578"/>
      <c r="N38" s="579"/>
      <c r="O38" s="578"/>
      <c r="P38" s="579"/>
      <c r="Q38" s="578"/>
      <c r="R38" s="579"/>
      <c r="S38" s="578"/>
      <c r="T38" s="579"/>
    </row>
    <row r="39" spans="1:20" s="580" customFormat="1" x14ac:dyDescent="0.25">
      <c r="A39" s="575"/>
      <c r="B39" s="576"/>
      <c r="C39" s="577"/>
      <c r="D39" s="577"/>
      <c r="E39" s="578"/>
      <c r="F39" s="579"/>
      <c r="G39" s="578"/>
      <c r="H39" s="579"/>
      <c r="I39" s="578"/>
      <c r="J39" s="579"/>
      <c r="K39" s="578"/>
      <c r="L39" s="579"/>
      <c r="M39" s="578"/>
      <c r="N39" s="579"/>
      <c r="O39" s="578"/>
      <c r="P39" s="579"/>
      <c r="Q39" s="578"/>
      <c r="R39" s="579"/>
      <c r="S39" s="578"/>
      <c r="T39" s="579"/>
    </row>
    <row r="40" spans="1:20" s="580" customFormat="1" x14ac:dyDescent="0.25">
      <c r="A40" s="575"/>
      <c r="B40" s="576"/>
      <c r="C40" s="577"/>
      <c r="D40" s="577"/>
      <c r="E40" s="578"/>
      <c r="F40" s="579"/>
      <c r="G40" s="578"/>
      <c r="H40" s="579"/>
      <c r="I40" s="578"/>
      <c r="J40" s="579"/>
      <c r="K40" s="578"/>
      <c r="L40" s="579"/>
      <c r="M40" s="578"/>
      <c r="N40" s="579"/>
      <c r="O40" s="578"/>
      <c r="P40" s="579"/>
      <c r="Q40" s="578"/>
      <c r="R40" s="579"/>
      <c r="S40" s="578"/>
      <c r="T40" s="579"/>
    </row>
    <row r="41" spans="1:20" ht="15.75" hidden="1" x14ac:dyDescent="0.25">
      <c r="A41" s="1427" t="s">
        <v>275</v>
      </c>
      <c r="B41" s="1428"/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</row>
    <row r="42" spans="1:20" ht="36.75" hidden="1" thickBot="1" x14ac:dyDescent="0.3">
      <c r="A42" s="144" t="s">
        <v>14</v>
      </c>
      <c r="B42" s="403" t="s">
        <v>231</v>
      </c>
      <c r="C42" s="145" t="s">
        <v>173</v>
      </c>
      <c r="D42" s="433" t="s">
        <v>232</v>
      </c>
      <c r="E42" s="475" t="s">
        <v>2</v>
      </c>
      <c r="F42" s="476" t="s">
        <v>234</v>
      </c>
      <c r="G42" s="475" t="s">
        <v>3</v>
      </c>
      <c r="H42" s="476" t="s">
        <v>235</v>
      </c>
      <c r="I42" s="475" t="s">
        <v>4</v>
      </c>
      <c r="J42" s="476" t="s">
        <v>236</v>
      </c>
      <c r="K42" s="380" t="s">
        <v>206</v>
      </c>
      <c r="L42" s="474" t="s">
        <v>233</v>
      </c>
      <c r="M42" s="475" t="s">
        <v>5</v>
      </c>
      <c r="N42" s="476" t="s">
        <v>237</v>
      </c>
      <c r="O42" s="477" t="s">
        <v>203</v>
      </c>
      <c r="P42" s="476" t="s">
        <v>238</v>
      </c>
      <c r="Q42" s="477" t="s">
        <v>204</v>
      </c>
      <c r="R42" s="476" t="s">
        <v>239</v>
      </c>
      <c r="S42" s="380" t="s">
        <v>206</v>
      </c>
      <c r="T42" s="474" t="s">
        <v>233</v>
      </c>
    </row>
    <row r="43" spans="1:20" ht="15.75" hidden="1" thickTop="1" x14ac:dyDescent="0.25">
      <c r="A43" s="154" t="s">
        <v>18</v>
      </c>
      <c r="B43" s="405">
        <v>40</v>
      </c>
      <c r="C43" s="179">
        <f>'Pque N Mundo I'!B23</f>
        <v>5</v>
      </c>
      <c r="D43" s="428">
        <f t="shared" ref="D43:D44" si="180">C43*B43</f>
        <v>200</v>
      </c>
      <c r="E43" s="155">
        <f>'Pque N Mundo I'!G23</f>
        <v>5</v>
      </c>
      <c r="F43" s="449">
        <f t="shared" ref="F43:H44" si="181">(E43*$B43)-$D43</f>
        <v>0</v>
      </c>
      <c r="G43" s="155">
        <f>'Pque N Mundo I'!I23</f>
        <v>0</v>
      </c>
      <c r="H43" s="449">
        <f t="shared" si="181"/>
        <v>-200</v>
      </c>
      <c r="I43" s="155">
        <f>'Pque N Mundo I'!K23</f>
        <v>0</v>
      </c>
      <c r="J43" s="449">
        <f t="shared" ref="J43:J44" si="182">(I43*$B43)-$D43</f>
        <v>-200</v>
      </c>
      <c r="K43" s="382">
        <f t="shared" ref="K43:K44" si="183">SUM(E43,G43,I43)</f>
        <v>5</v>
      </c>
      <c r="L43" s="462">
        <f t="shared" ref="L43:L44" si="184">(K43*$B43)-$D43*3</f>
        <v>-400</v>
      </c>
      <c r="M43" s="155">
        <f>'Pque N Mundo I'!O23</f>
        <v>0</v>
      </c>
      <c r="N43" s="449">
        <f t="shared" ref="N43:N44" si="185">(M43*$B43)-$D43</f>
        <v>-200</v>
      </c>
      <c r="O43" s="155">
        <f>'Pque N Mundo I'!Q23</f>
        <v>0</v>
      </c>
      <c r="P43" s="449">
        <f t="shared" ref="P43:P44" si="186">(O43*$B43)-$D43</f>
        <v>-200</v>
      </c>
      <c r="Q43" s="155">
        <f>'Pque N Mundo I'!S23</f>
        <v>0</v>
      </c>
      <c r="R43" s="449">
        <f t="shared" ref="R43:R44" si="187">(Q43*$B43)-$D43</f>
        <v>-200</v>
      </c>
      <c r="S43" s="382">
        <f t="shared" ref="S43:S44" si="188">SUM(M43,O43,Q43)</f>
        <v>0</v>
      </c>
      <c r="T43" s="462">
        <f t="shared" ref="T43:T44" si="189">(S43*$B43)-$D43*3</f>
        <v>-600</v>
      </c>
    </row>
    <row r="44" spans="1:20" hidden="1" x14ac:dyDescent="0.25">
      <c r="A44" s="154" t="s">
        <v>25</v>
      </c>
      <c r="B44" s="405">
        <v>30</v>
      </c>
      <c r="C44" s="179">
        <f>'Pque N Mundo I'!B31</f>
        <v>4</v>
      </c>
      <c r="D44" s="428">
        <f t="shared" si="180"/>
        <v>120</v>
      </c>
      <c r="E44" s="155">
        <f>'Pque N Mundo I'!G31</f>
        <v>4</v>
      </c>
      <c r="F44" s="449">
        <f t="shared" si="181"/>
        <v>0</v>
      </c>
      <c r="G44" s="155">
        <f>'Pque N Mundo I'!I31</f>
        <v>0</v>
      </c>
      <c r="H44" s="449">
        <f t="shared" si="181"/>
        <v>-120</v>
      </c>
      <c r="I44" s="155">
        <f>'Pque N Mundo I'!K31</f>
        <v>0</v>
      </c>
      <c r="J44" s="449">
        <f t="shared" si="182"/>
        <v>-120</v>
      </c>
      <c r="K44" s="382">
        <f t="shared" si="183"/>
        <v>4</v>
      </c>
      <c r="L44" s="462">
        <f t="shared" si="184"/>
        <v>-240</v>
      </c>
      <c r="M44" s="155">
        <f>'Pque N Mundo I'!O31</f>
        <v>0</v>
      </c>
      <c r="N44" s="449">
        <f t="shared" si="185"/>
        <v>-120</v>
      </c>
      <c r="O44" s="155">
        <f>'Pque N Mundo I'!Q31</f>
        <v>0</v>
      </c>
      <c r="P44" s="449">
        <f t="shared" si="186"/>
        <v>-120</v>
      </c>
      <c r="Q44" s="155">
        <f>'Pque N Mundo I'!S31</f>
        <v>0</v>
      </c>
      <c r="R44" s="449">
        <f t="shared" si="187"/>
        <v>-120</v>
      </c>
      <c r="S44" s="382">
        <f t="shared" si="188"/>
        <v>0</v>
      </c>
      <c r="T44" s="462">
        <f t="shared" si="189"/>
        <v>-360</v>
      </c>
    </row>
    <row r="45" spans="1:20" ht="15.75" hidden="1" thickBot="1" x14ac:dyDescent="0.3">
      <c r="A45" s="164" t="s">
        <v>7</v>
      </c>
      <c r="B45" s="424">
        <f t="shared" ref="B45:T45" si="190">SUM(B43:B44)</f>
        <v>70</v>
      </c>
      <c r="C45" s="165">
        <f t="shared" si="190"/>
        <v>9</v>
      </c>
      <c r="D45" s="431">
        <f t="shared" si="190"/>
        <v>320</v>
      </c>
      <c r="E45" s="166">
        <f t="shared" si="190"/>
        <v>9</v>
      </c>
      <c r="F45" s="451">
        <f t="shared" si="190"/>
        <v>0</v>
      </c>
      <c r="G45" s="166">
        <f t="shared" si="190"/>
        <v>0</v>
      </c>
      <c r="H45" s="451">
        <f t="shared" si="190"/>
        <v>-320</v>
      </c>
      <c r="I45" s="166">
        <f t="shared" si="190"/>
        <v>0</v>
      </c>
      <c r="J45" s="451">
        <f t="shared" si="190"/>
        <v>-320</v>
      </c>
      <c r="K45" s="106">
        <f t="shared" ref="K45:L45" si="191">SUM(K43:K44)</f>
        <v>9</v>
      </c>
      <c r="L45" s="854">
        <f t="shared" si="191"/>
        <v>-640</v>
      </c>
      <c r="M45" s="166">
        <f t="shared" si="190"/>
        <v>0</v>
      </c>
      <c r="N45" s="451">
        <f t="shared" si="190"/>
        <v>-320</v>
      </c>
      <c r="O45" s="166">
        <f t="shared" si="190"/>
        <v>0</v>
      </c>
      <c r="P45" s="451">
        <f t="shared" si="190"/>
        <v>-320</v>
      </c>
      <c r="Q45" s="166">
        <f t="shared" si="190"/>
        <v>0</v>
      </c>
      <c r="R45" s="451">
        <f t="shared" si="190"/>
        <v>-320</v>
      </c>
      <c r="S45" s="106">
        <f t="shared" si="190"/>
        <v>0</v>
      </c>
      <c r="T45" s="464">
        <f t="shared" si="190"/>
        <v>-960</v>
      </c>
    </row>
    <row r="46" spans="1:20" hidden="1" x14ac:dyDescent="0.25"/>
    <row r="47" spans="1:20" ht="15.75" hidden="1" x14ac:dyDescent="0.25">
      <c r="A47" s="1427" t="s">
        <v>47</v>
      </c>
      <c r="B47" s="1428"/>
      <c r="C47" s="1428"/>
      <c r="D47" s="1428"/>
      <c r="E47" s="1428"/>
      <c r="F47" s="1428"/>
      <c r="G47" s="1428"/>
      <c r="H47" s="1428"/>
      <c r="I47" s="1428"/>
      <c r="J47" s="1428"/>
      <c r="K47" s="1428"/>
      <c r="L47" s="1428"/>
      <c r="M47" s="1428"/>
      <c r="N47" s="1428"/>
      <c r="O47" s="1428"/>
      <c r="P47" s="1428"/>
      <c r="Q47" s="1428"/>
      <c r="R47" s="1428"/>
      <c r="S47" s="1428"/>
      <c r="T47" s="1428"/>
    </row>
    <row r="48" spans="1:20" ht="36.75" hidden="1" thickBot="1" x14ac:dyDescent="0.3">
      <c r="A48" s="144" t="s">
        <v>14</v>
      </c>
      <c r="B48" s="403" t="s">
        <v>231</v>
      </c>
      <c r="C48" s="145" t="s">
        <v>173</v>
      </c>
      <c r="D48" s="433" t="s">
        <v>232</v>
      </c>
      <c r="E48" s="475" t="s">
        <v>2</v>
      </c>
      <c r="F48" s="476" t="s">
        <v>234</v>
      </c>
      <c r="G48" s="475" t="s">
        <v>3</v>
      </c>
      <c r="H48" s="476" t="s">
        <v>235</v>
      </c>
      <c r="I48" s="475" t="s">
        <v>4</v>
      </c>
      <c r="J48" s="476" t="s">
        <v>236</v>
      </c>
      <c r="K48" s="380" t="s">
        <v>206</v>
      </c>
      <c r="L48" s="474" t="s">
        <v>233</v>
      </c>
      <c r="M48" s="475" t="s">
        <v>5</v>
      </c>
      <c r="N48" s="476" t="s">
        <v>237</v>
      </c>
      <c r="O48" s="477" t="s">
        <v>203</v>
      </c>
      <c r="P48" s="476" t="s">
        <v>238</v>
      </c>
      <c r="Q48" s="477" t="s">
        <v>204</v>
      </c>
      <c r="R48" s="476" t="s">
        <v>239</v>
      </c>
      <c r="S48" s="380" t="s">
        <v>206</v>
      </c>
      <c r="T48" s="474" t="s">
        <v>233</v>
      </c>
    </row>
    <row r="49" spans="1:20" ht="15.75" hidden="1" thickTop="1" x14ac:dyDescent="0.25">
      <c r="A49" s="154" t="s">
        <v>18</v>
      </c>
      <c r="B49" s="405">
        <v>40</v>
      </c>
      <c r="C49" s="179">
        <f>'Pque N Mundo II'!B24</f>
        <v>4</v>
      </c>
      <c r="D49" s="428">
        <f t="shared" ref="D49:D50" si="192">C49*B49</f>
        <v>160</v>
      </c>
      <c r="E49" s="155">
        <f>'Pque N Mundo II'!G24</f>
        <v>4</v>
      </c>
      <c r="F49" s="449">
        <f t="shared" ref="F49" si="193">(E49*$B49)-$D49</f>
        <v>0</v>
      </c>
      <c r="G49" s="155">
        <f>'Pque N Mundo II'!I24</f>
        <v>0</v>
      </c>
      <c r="H49" s="449">
        <f t="shared" ref="H49" si="194">(G49*$B49)-$D49</f>
        <v>-160</v>
      </c>
      <c r="I49" s="155">
        <f>'Pque N Mundo II'!K24</f>
        <v>0</v>
      </c>
      <c r="J49" s="449">
        <f t="shared" ref="J49:J50" si="195">(I49*$B49)-$D49</f>
        <v>-160</v>
      </c>
      <c r="K49" s="382">
        <f t="shared" ref="K49:K50" si="196">SUM(E49,G49,I49)</f>
        <v>4</v>
      </c>
      <c r="L49" s="462">
        <f t="shared" ref="L49:L50" si="197">(K49*$B49)-$D49*3</f>
        <v>-320</v>
      </c>
      <c r="M49" s="155">
        <f>'Pque N Mundo II'!O24</f>
        <v>0</v>
      </c>
      <c r="N49" s="449">
        <f t="shared" ref="N49:N50" si="198">(M49*$B49)-$D49</f>
        <v>-160</v>
      </c>
      <c r="O49" s="155">
        <f>'Pque N Mundo II'!Q24</f>
        <v>0</v>
      </c>
      <c r="P49" s="449">
        <f t="shared" ref="P49:P50" si="199">(O49*$B49)-$D49</f>
        <v>-160</v>
      </c>
      <c r="Q49" s="155">
        <f>'Pque N Mundo II'!S24</f>
        <v>0</v>
      </c>
      <c r="R49" s="449">
        <f t="shared" ref="R49:R50" si="200">(Q49*$B49)-$D49</f>
        <v>-160</v>
      </c>
      <c r="S49" s="382">
        <f t="shared" ref="S49:S50" si="201">SUM(M49,O49,Q49)</f>
        <v>0</v>
      </c>
      <c r="T49" s="462">
        <f t="shared" ref="T49:T50" si="202">(S49*$B49)-$D49*3</f>
        <v>-480</v>
      </c>
    </row>
    <row r="50" spans="1:20" ht="15.75" hidden="1" thickBot="1" x14ac:dyDescent="0.3">
      <c r="A50" s="154" t="s">
        <v>25</v>
      </c>
      <c r="B50" s="405">
        <v>30</v>
      </c>
      <c r="C50" s="179">
        <f>'Pque N Mundo II'!B31</f>
        <v>3</v>
      </c>
      <c r="D50" s="428">
        <f t="shared" si="192"/>
        <v>90</v>
      </c>
      <c r="E50" s="155">
        <f>'Pque N Mundo II'!G31</f>
        <v>3.3330000000000002</v>
      </c>
      <c r="F50" s="449">
        <f>(E50*$B50)-$D50</f>
        <v>9.9900000000000091</v>
      </c>
      <c r="G50" s="155">
        <f>'Pque N Mundo II'!I31</f>
        <v>0</v>
      </c>
      <c r="H50" s="449">
        <f>(G50*$B50)-$D50</f>
        <v>-90</v>
      </c>
      <c r="I50" s="155">
        <f>'Pque N Mundo II'!K31</f>
        <v>0</v>
      </c>
      <c r="J50" s="449">
        <f t="shared" si="195"/>
        <v>-90</v>
      </c>
      <c r="K50" s="382">
        <f t="shared" si="196"/>
        <v>3.3330000000000002</v>
      </c>
      <c r="L50" s="462">
        <f t="shared" si="197"/>
        <v>-170.01</v>
      </c>
      <c r="M50" s="155">
        <f>'Pque N Mundo II'!O31</f>
        <v>0</v>
      </c>
      <c r="N50" s="449">
        <f t="shared" si="198"/>
        <v>-90</v>
      </c>
      <c r="O50" s="155">
        <f>'Pque N Mundo II'!Q31</f>
        <v>0</v>
      </c>
      <c r="P50" s="449">
        <f t="shared" si="199"/>
        <v>-90</v>
      </c>
      <c r="Q50" s="155">
        <f>'Pque N Mundo II'!S31</f>
        <v>0</v>
      </c>
      <c r="R50" s="449">
        <f t="shared" si="200"/>
        <v>-90</v>
      </c>
      <c r="S50" s="382">
        <f t="shared" si="201"/>
        <v>0</v>
      </c>
      <c r="T50" s="462">
        <f t="shared" si="202"/>
        <v>-270</v>
      </c>
    </row>
    <row r="51" spans="1:20" ht="15.75" hidden="1" thickBot="1" x14ac:dyDescent="0.3">
      <c r="A51" s="479" t="s">
        <v>7</v>
      </c>
      <c r="B51" s="480">
        <f t="shared" ref="B51:T51" si="203">SUM(B49:B50)</f>
        <v>70</v>
      </c>
      <c r="C51" s="481">
        <f t="shared" si="203"/>
        <v>7</v>
      </c>
      <c r="D51" s="482">
        <f t="shared" si="203"/>
        <v>250</v>
      </c>
      <c r="E51" s="483">
        <f t="shared" si="203"/>
        <v>7.3330000000000002</v>
      </c>
      <c r="F51" s="484">
        <f t="shared" si="203"/>
        <v>9.9900000000000091</v>
      </c>
      <c r="G51" s="483">
        <f t="shared" si="203"/>
        <v>0</v>
      </c>
      <c r="H51" s="484">
        <f t="shared" si="203"/>
        <v>-250</v>
      </c>
      <c r="I51" s="483">
        <f t="shared" si="203"/>
        <v>0</v>
      </c>
      <c r="J51" s="484">
        <f t="shared" si="203"/>
        <v>-250</v>
      </c>
      <c r="K51" s="485">
        <f t="shared" ref="K51:L51" si="204">SUM(K49:K50)</f>
        <v>7.3330000000000002</v>
      </c>
      <c r="L51" s="854">
        <f t="shared" si="204"/>
        <v>-490.01</v>
      </c>
      <c r="M51" s="483">
        <f t="shared" si="203"/>
        <v>0</v>
      </c>
      <c r="N51" s="484">
        <f t="shared" si="203"/>
        <v>-250</v>
      </c>
      <c r="O51" s="483">
        <f t="shared" si="203"/>
        <v>0</v>
      </c>
      <c r="P51" s="484">
        <f t="shared" si="203"/>
        <v>-250</v>
      </c>
      <c r="Q51" s="483">
        <f t="shared" si="203"/>
        <v>0</v>
      </c>
      <c r="R51" s="484">
        <f t="shared" si="203"/>
        <v>-250</v>
      </c>
      <c r="S51" s="485">
        <f t="shared" si="203"/>
        <v>0</v>
      </c>
      <c r="T51" s="464">
        <f t="shared" si="203"/>
        <v>-750</v>
      </c>
    </row>
    <row r="52" spans="1:20" hidden="1" x14ac:dyDescent="0.25"/>
    <row r="53" spans="1:20" ht="15.75" hidden="1" x14ac:dyDescent="0.25">
      <c r="A53" s="1427" t="s">
        <v>279</v>
      </c>
      <c r="B53" s="1428"/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</row>
    <row r="54" spans="1:20" ht="36.75" hidden="1" thickBot="1" x14ac:dyDescent="0.3">
      <c r="A54" s="144" t="s">
        <v>14</v>
      </c>
      <c r="B54" s="403" t="s">
        <v>231</v>
      </c>
      <c r="C54" s="145" t="s">
        <v>173</v>
      </c>
      <c r="D54" s="433" t="s">
        <v>232</v>
      </c>
      <c r="E54" s="475" t="s">
        <v>2</v>
      </c>
      <c r="F54" s="476" t="s">
        <v>234</v>
      </c>
      <c r="G54" s="475" t="s">
        <v>3</v>
      </c>
      <c r="H54" s="476" t="s">
        <v>235</v>
      </c>
      <c r="I54" s="475" t="s">
        <v>4</v>
      </c>
      <c r="J54" s="476" t="s">
        <v>236</v>
      </c>
      <c r="K54" s="380" t="s">
        <v>206</v>
      </c>
      <c r="L54" s="474" t="s">
        <v>233</v>
      </c>
      <c r="M54" s="475" t="s">
        <v>5</v>
      </c>
      <c r="N54" s="476" t="s">
        <v>237</v>
      </c>
      <c r="O54" s="477" t="s">
        <v>203</v>
      </c>
      <c r="P54" s="476" t="s">
        <v>238</v>
      </c>
      <c r="Q54" s="477" t="s">
        <v>204</v>
      </c>
      <c r="R54" s="476" t="s">
        <v>239</v>
      </c>
      <c r="S54" s="380" t="s">
        <v>206</v>
      </c>
      <c r="T54" s="474" t="s">
        <v>233</v>
      </c>
    </row>
    <row r="55" spans="1:20" ht="15.75" hidden="1" thickTop="1" x14ac:dyDescent="0.25">
      <c r="A55" s="154" t="s">
        <v>25</v>
      </c>
      <c r="B55" s="405">
        <v>30</v>
      </c>
      <c r="C55" s="238">
        <f>'AMA_UBS J Brasil'!B28</f>
        <v>5</v>
      </c>
      <c r="D55" s="435">
        <f t="shared" ref="D55:D57" si="205">C55*B55</f>
        <v>150</v>
      </c>
      <c r="E55" s="155">
        <f>'AMA_UBS J Brasil'!G28</f>
        <v>5</v>
      </c>
      <c r="F55" s="449">
        <f t="shared" ref="F55:F57" si="206">(E55*$B55)-$D55</f>
        <v>0</v>
      </c>
      <c r="G55" s="155">
        <f>'AMA_UBS J Brasil'!I28</f>
        <v>0</v>
      </c>
      <c r="H55" s="449">
        <f t="shared" ref="H55:H57" si="207">(G55*$B55)-$D55</f>
        <v>-150</v>
      </c>
      <c r="I55" s="155">
        <f>'AMA_UBS J Brasil'!K28</f>
        <v>0</v>
      </c>
      <c r="J55" s="449">
        <f t="shared" ref="J55:J57" si="208">(I55*$B55)-$D55</f>
        <v>-150</v>
      </c>
      <c r="K55" s="382">
        <f t="shared" ref="K55:K57" si="209">SUM(E55,G55,I55)</f>
        <v>5</v>
      </c>
      <c r="L55" s="462">
        <f t="shared" ref="L55" si="210">(K55*$B55)-$D55*3</f>
        <v>-300</v>
      </c>
      <c r="M55" s="155">
        <f>'AMA_UBS J Brasil'!O28</f>
        <v>0</v>
      </c>
      <c r="N55" s="449">
        <f t="shared" ref="N55:N57" si="211">(M55*$B55)-$D55</f>
        <v>-150</v>
      </c>
      <c r="O55" s="155">
        <f>'AMA_UBS J Brasil'!Q28</f>
        <v>0</v>
      </c>
      <c r="P55" s="449">
        <f t="shared" ref="P55:P57" si="212">(O55*$B55)-$D55</f>
        <v>-150</v>
      </c>
      <c r="Q55" s="155">
        <f>'AMA_UBS J Brasil'!S28</f>
        <v>0</v>
      </c>
      <c r="R55" s="449">
        <f t="shared" ref="R55:R57" si="213">(Q55*$B55)-$D55</f>
        <v>-150</v>
      </c>
      <c r="S55" s="382">
        <f t="shared" ref="S55:S57" si="214">SUM(M55,O55,Q55)</f>
        <v>0</v>
      </c>
      <c r="T55" s="462">
        <f t="shared" ref="T55:T57" si="215">(S55*$B55)-$D55*3</f>
        <v>-450</v>
      </c>
    </row>
    <row r="56" spans="1:20" hidden="1" x14ac:dyDescent="0.25">
      <c r="A56" s="92" t="s">
        <v>175</v>
      </c>
      <c r="B56" s="405">
        <v>36</v>
      </c>
      <c r="C56" s="238">
        <v>8</v>
      </c>
      <c r="D56" s="435">
        <f>C56*B56</f>
        <v>288</v>
      </c>
      <c r="E56" s="155">
        <f>'AMA_UBS J Brasil'!G27</f>
        <v>8</v>
      </c>
      <c r="F56" s="449">
        <f>(E56*$B56)-$D56</f>
        <v>0</v>
      </c>
      <c r="G56" s="155">
        <f>'AMA_UBS J Brasil'!I27</f>
        <v>0</v>
      </c>
      <c r="H56" s="449">
        <f>(G56*$B56)-$D56</f>
        <v>-288</v>
      </c>
      <c r="I56" s="155">
        <f>'AMA_UBS J Brasil'!K27</f>
        <v>0</v>
      </c>
      <c r="J56" s="449">
        <f>(I56*$B56)-$D56</f>
        <v>-288</v>
      </c>
      <c r="K56" s="382">
        <f t="shared" si="209"/>
        <v>8</v>
      </c>
      <c r="L56" s="462">
        <f>(K56*$B56)-$D56*3</f>
        <v>-576</v>
      </c>
      <c r="M56" s="155">
        <f>'AMA_UBS J Brasil'!O27</f>
        <v>0</v>
      </c>
      <c r="N56" s="449">
        <f>(M56*$B56)-$D56</f>
        <v>-288</v>
      </c>
      <c r="O56" s="155">
        <f>'AMA_UBS J Brasil'!Q27</f>
        <v>0</v>
      </c>
      <c r="P56" s="449">
        <f>(O56*$B56)-$D56</f>
        <v>-288</v>
      </c>
      <c r="Q56" s="155">
        <f>'AMA_UBS J Brasil'!S27</f>
        <v>0</v>
      </c>
      <c r="R56" s="449">
        <f>(Q56*$B56)-$D56</f>
        <v>-288</v>
      </c>
      <c r="S56" s="382">
        <f t="shared" si="214"/>
        <v>0</v>
      </c>
      <c r="T56" s="462">
        <f>(S56*$B56)-$D56*3</f>
        <v>-864</v>
      </c>
    </row>
    <row r="57" spans="1:20" ht="15.75" hidden="1" thickBot="1" x14ac:dyDescent="0.3">
      <c r="A57" s="178" t="s">
        <v>45</v>
      </c>
      <c r="B57" s="405">
        <v>40</v>
      </c>
      <c r="C57" s="238"/>
      <c r="D57" s="435">
        <f t="shared" si="205"/>
        <v>0</v>
      </c>
      <c r="E57" s="155">
        <f>'AMA_UBS J Brasil'!G29</f>
        <v>1</v>
      </c>
      <c r="F57" s="449">
        <f t="shared" si="206"/>
        <v>40</v>
      </c>
      <c r="G57" s="155">
        <f>'AMA_UBS J Brasil'!I29</f>
        <v>0</v>
      </c>
      <c r="H57" s="449">
        <f t="shared" si="207"/>
        <v>0</v>
      </c>
      <c r="I57" s="155">
        <f>'AMA_UBS J Brasil'!K29</f>
        <v>0</v>
      </c>
      <c r="J57" s="449">
        <f t="shared" si="208"/>
        <v>0</v>
      </c>
      <c r="K57" s="382">
        <f t="shared" si="209"/>
        <v>1</v>
      </c>
      <c r="L57" s="462">
        <f t="shared" ref="L57" si="216">(K57*$B57)-$D57*3</f>
        <v>40</v>
      </c>
      <c r="M57" s="155">
        <f>'AMA_UBS J Brasil'!O29</f>
        <v>0</v>
      </c>
      <c r="N57" s="449">
        <f t="shared" si="211"/>
        <v>0</v>
      </c>
      <c r="O57" s="155">
        <f>'AMA_UBS J Brasil'!Q29</f>
        <v>0</v>
      </c>
      <c r="P57" s="449">
        <f t="shared" si="212"/>
        <v>0</v>
      </c>
      <c r="Q57" s="155">
        <f>'AMA_UBS J Brasil'!S29</f>
        <v>0</v>
      </c>
      <c r="R57" s="449">
        <f t="shared" si="213"/>
        <v>0</v>
      </c>
      <c r="S57" s="382">
        <f t="shared" si="214"/>
        <v>0</v>
      </c>
      <c r="T57" s="462">
        <f t="shared" si="215"/>
        <v>0</v>
      </c>
    </row>
    <row r="58" spans="1:20" ht="15.75" hidden="1" thickBot="1" x14ac:dyDescent="0.3">
      <c r="A58" s="487" t="s">
        <v>7</v>
      </c>
      <c r="B58" s="488">
        <f t="shared" ref="B58:T58" si="217">SUM(B55:B57)</f>
        <v>106</v>
      </c>
      <c r="C58" s="524">
        <f t="shared" si="217"/>
        <v>13</v>
      </c>
      <c r="D58" s="525">
        <f t="shared" si="217"/>
        <v>438</v>
      </c>
      <c r="E58" s="489">
        <f t="shared" si="217"/>
        <v>14</v>
      </c>
      <c r="F58" s="490">
        <f t="shared" si="217"/>
        <v>40</v>
      </c>
      <c r="G58" s="489">
        <f t="shared" si="217"/>
        <v>0</v>
      </c>
      <c r="H58" s="490">
        <f t="shared" si="217"/>
        <v>-438</v>
      </c>
      <c r="I58" s="489">
        <f t="shared" si="217"/>
        <v>0</v>
      </c>
      <c r="J58" s="490">
        <f t="shared" si="217"/>
        <v>-438</v>
      </c>
      <c r="K58" s="491">
        <f t="shared" ref="K58:L58" si="218">SUM(K55:K57)</f>
        <v>14</v>
      </c>
      <c r="L58" s="492">
        <f t="shared" si="218"/>
        <v>-836</v>
      </c>
      <c r="M58" s="489">
        <f t="shared" si="217"/>
        <v>0</v>
      </c>
      <c r="N58" s="490">
        <f t="shared" si="217"/>
        <v>-438</v>
      </c>
      <c r="O58" s="489">
        <f t="shared" si="217"/>
        <v>0</v>
      </c>
      <c r="P58" s="490">
        <f t="shared" si="217"/>
        <v>-438</v>
      </c>
      <c r="Q58" s="489">
        <f t="shared" si="217"/>
        <v>0</v>
      </c>
      <c r="R58" s="490">
        <f t="shared" si="217"/>
        <v>-438</v>
      </c>
      <c r="S58" s="491">
        <f t="shared" si="217"/>
        <v>0</v>
      </c>
      <c r="T58" s="492">
        <f t="shared" si="217"/>
        <v>-1314</v>
      </c>
    </row>
    <row r="59" spans="1:20" hidden="1" x14ac:dyDescent="0.25"/>
    <row r="60" spans="1:20" ht="15.75" hidden="1" x14ac:dyDescent="0.25">
      <c r="A60" s="1427" t="s">
        <v>281</v>
      </c>
      <c r="B60" s="1428"/>
      <c r="C60" s="1428"/>
      <c r="D60" s="1428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</row>
    <row r="61" spans="1:20" ht="36.75" hidden="1" thickBot="1" x14ac:dyDescent="0.3">
      <c r="A61" s="144" t="s">
        <v>14</v>
      </c>
      <c r="B61" s="403" t="s">
        <v>231</v>
      </c>
      <c r="C61" s="145" t="s">
        <v>173</v>
      </c>
      <c r="D61" s="433" t="s">
        <v>232</v>
      </c>
      <c r="E61" s="475" t="s">
        <v>2</v>
      </c>
      <c r="F61" s="476" t="s">
        <v>234</v>
      </c>
      <c r="G61" s="475" t="s">
        <v>3</v>
      </c>
      <c r="H61" s="476" t="s">
        <v>235</v>
      </c>
      <c r="I61" s="475" t="s">
        <v>4</v>
      </c>
      <c r="J61" s="476" t="s">
        <v>236</v>
      </c>
      <c r="K61" s="380" t="s">
        <v>206</v>
      </c>
      <c r="L61" s="474" t="s">
        <v>233</v>
      </c>
      <c r="M61" s="475" t="s">
        <v>5</v>
      </c>
      <c r="N61" s="476" t="s">
        <v>237</v>
      </c>
      <c r="O61" s="477" t="s">
        <v>203</v>
      </c>
      <c r="P61" s="476" t="s">
        <v>238</v>
      </c>
      <c r="Q61" s="477" t="s">
        <v>204</v>
      </c>
      <c r="R61" s="476" t="s">
        <v>239</v>
      </c>
      <c r="S61" s="380" t="s">
        <v>206</v>
      </c>
      <c r="T61" s="474" t="s">
        <v>233</v>
      </c>
    </row>
    <row r="62" spans="1:20" ht="15.75" hidden="1" thickTop="1" x14ac:dyDescent="0.25">
      <c r="A62" s="154" t="s">
        <v>25</v>
      </c>
      <c r="B62" s="405">
        <v>30</v>
      </c>
      <c r="C62" s="238">
        <f>'AMA_UBS V Guilherme'!B29</f>
        <v>5</v>
      </c>
      <c r="D62" s="435">
        <f t="shared" ref="D62:D64" si="219">C62*B62</f>
        <v>150</v>
      </c>
      <c r="E62" s="155">
        <f>'AMA_UBS V Guilherme'!G29</f>
        <v>1</v>
      </c>
      <c r="F62" s="449">
        <f t="shared" ref="F62:F64" si="220">(E62*$B62)-$D62</f>
        <v>-120</v>
      </c>
      <c r="G62" s="155">
        <f>'AMA_UBS V Guilherme'!I29</f>
        <v>0</v>
      </c>
      <c r="H62" s="449">
        <f t="shared" ref="H62:H64" si="221">(G62*$B62)-$D62</f>
        <v>-150</v>
      </c>
      <c r="I62" s="155">
        <f>'AMA_UBS V Guilherme'!K29</f>
        <v>0</v>
      </c>
      <c r="J62" s="449">
        <f t="shared" ref="J62:J64" si="222">(I62*$B62)-$D62</f>
        <v>-150</v>
      </c>
      <c r="K62" s="382">
        <f t="shared" ref="K62:K64" si="223">SUM(E62,G62,I62)</f>
        <v>1</v>
      </c>
      <c r="L62" s="462">
        <f t="shared" ref="L62:L64" si="224">(K62*$B62)-$D62*3</f>
        <v>-420</v>
      </c>
      <c r="M62" s="155">
        <f>'AMA_UBS V Guilherme'!O29</f>
        <v>0</v>
      </c>
      <c r="N62" s="449">
        <f t="shared" ref="N62:N64" si="225">(M62*$B62)-$D62</f>
        <v>-150</v>
      </c>
      <c r="O62" s="155">
        <f>'AMA_UBS V Guilherme'!Q29</f>
        <v>0</v>
      </c>
      <c r="P62" s="449">
        <f t="shared" ref="P62:P64" si="226">(O62*$B62)-$D62</f>
        <v>-150</v>
      </c>
      <c r="Q62" s="155">
        <f>'AMA_UBS V Guilherme'!S29</f>
        <v>0</v>
      </c>
      <c r="R62" s="449">
        <f t="shared" ref="R62:R64" si="227">(Q62*$B62)-$D62</f>
        <v>-150</v>
      </c>
      <c r="S62" s="382">
        <f t="shared" ref="S62:S64" si="228">SUM(M62,O62,Q62)</f>
        <v>0</v>
      </c>
      <c r="T62" s="462">
        <f t="shared" ref="T62:T64" si="229">(S62*$B62)-$D62*3</f>
        <v>-450</v>
      </c>
    </row>
    <row r="63" spans="1:20" hidden="1" x14ac:dyDescent="0.25">
      <c r="A63" s="92" t="s">
        <v>175</v>
      </c>
      <c r="B63" s="414">
        <v>36</v>
      </c>
      <c r="C63" s="478">
        <v>3</v>
      </c>
      <c r="D63" s="435">
        <f t="shared" si="219"/>
        <v>108</v>
      </c>
      <c r="E63" s="155">
        <f>'AMA_UBS V Guilherme'!G30</f>
        <v>7</v>
      </c>
      <c r="F63" s="449">
        <f t="shared" si="220"/>
        <v>144</v>
      </c>
      <c r="G63" s="155">
        <f>'AMA_UBS V Guilherme'!I30</f>
        <v>0</v>
      </c>
      <c r="H63" s="449">
        <f t="shared" si="221"/>
        <v>-108</v>
      </c>
      <c r="I63" s="155">
        <f>'AMA_UBS V Guilherme'!K30</f>
        <v>0</v>
      </c>
      <c r="J63" s="449">
        <f t="shared" si="222"/>
        <v>-108</v>
      </c>
      <c r="K63" s="382">
        <f t="shared" si="223"/>
        <v>7</v>
      </c>
      <c r="L63" s="462">
        <f t="shared" si="224"/>
        <v>-72</v>
      </c>
      <c r="M63" s="155">
        <f>'AMA_UBS V Guilherme'!O30</f>
        <v>0</v>
      </c>
      <c r="N63" s="449">
        <f t="shared" si="225"/>
        <v>-108</v>
      </c>
      <c r="O63" s="155">
        <f>'AMA_UBS V Guilherme'!Q30</f>
        <v>0</v>
      </c>
      <c r="P63" s="449">
        <f t="shared" si="226"/>
        <v>-108</v>
      </c>
      <c r="Q63" s="155">
        <f>'AMA_UBS V Guilherme'!S30</f>
        <v>0</v>
      </c>
      <c r="R63" s="449">
        <f t="shared" si="227"/>
        <v>-108</v>
      </c>
      <c r="S63" s="382">
        <f t="shared" si="228"/>
        <v>0</v>
      </c>
      <c r="T63" s="462">
        <f t="shared" si="229"/>
        <v>-324</v>
      </c>
    </row>
    <row r="64" spans="1:20" ht="15.75" hidden="1" thickBot="1" x14ac:dyDescent="0.3">
      <c r="A64" s="98" t="s">
        <v>45</v>
      </c>
      <c r="B64" s="414">
        <v>40</v>
      </c>
      <c r="C64" s="478">
        <v>1</v>
      </c>
      <c r="D64" s="435">
        <f t="shared" si="219"/>
        <v>40</v>
      </c>
      <c r="E64" s="155">
        <f>'AMA_UBS V Guilherme'!G31</f>
        <v>2</v>
      </c>
      <c r="F64" s="449">
        <f t="shared" si="220"/>
        <v>40</v>
      </c>
      <c r="G64" s="155">
        <f>'AMA_UBS V Guilherme'!I31</f>
        <v>0</v>
      </c>
      <c r="H64" s="449">
        <f t="shared" si="221"/>
        <v>-40</v>
      </c>
      <c r="I64" s="155">
        <f>'AMA_UBS V Guilherme'!K31</f>
        <v>0</v>
      </c>
      <c r="J64" s="449">
        <f t="shared" si="222"/>
        <v>-40</v>
      </c>
      <c r="K64" s="382">
        <f t="shared" si="223"/>
        <v>2</v>
      </c>
      <c r="L64" s="462">
        <f t="shared" si="224"/>
        <v>-40</v>
      </c>
      <c r="M64" s="155">
        <f>'AMA_UBS V Guilherme'!O31</f>
        <v>0</v>
      </c>
      <c r="N64" s="449">
        <f t="shared" si="225"/>
        <v>-40</v>
      </c>
      <c r="O64" s="155">
        <f>'AMA_UBS V Guilherme'!Q31</f>
        <v>0</v>
      </c>
      <c r="P64" s="449">
        <f t="shared" si="226"/>
        <v>-40</v>
      </c>
      <c r="Q64" s="155">
        <f>'AMA_UBS V Guilherme'!S31</f>
        <v>0</v>
      </c>
      <c r="R64" s="449">
        <f t="shared" si="227"/>
        <v>-40</v>
      </c>
      <c r="S64" s="382">
        <f t="shared" si="228"/>
        <v>0</v>
      </c>
      <c r="T64" s="462">
        <f t="shared" si="229"/>
        <v>-120</v>
      </c>
    </row>
    <row r="65" spans="1:20" ht="15.75" hidden="1" thickBot="1" x14ac:dyDescent="0.3">
      <c r="A65" s="494" t="s">
        <v>7</v>
      </c>
      <c r="B65" s="495">
        <f t="shared" ref="B65:T65" si="230">SUM(B62:B64)</f>
        <v>106</v>
      </c>
      <c r="C65" s="496">
        <f t="shared" si="230"/>
        <v>9</v>
      </c>
      <c r="D65" s="497">
        <f t="shared" si="230"/>
        <v>298</v>
      </c>
      <c r="E65" s="498">
        <f t="shared" si="230"/>
        <v>10</v>
      </c>
      <c r="F65" s="499">
        <f t="shared" si="230"/>
        <v>64</v>
      </c>
      <c r="G65" s="498">
        <f t="shared" si="230"/>
        <v>0</v>
      </c>
      <c r="H65" s="499">
        <f t="shared" si="230"/>
        <v>-298</v>
      </c>
      <c r="I65" s="498">
        <f t="shared" si="230"/>
        <v>0</v>
      </c>
      <c r="J65" s="499">
        <f t="shared" si="230"/>
        <v>-298</v>
      </c>
      <c r="K65" s="500">
        <f t="shared" ref="K65:L65" si="231">SUM(K62:K64)</f>
        <v>10</v>
      </c>
      <c r="L65" s="501">
        <f t="shared" si="231"/>
        <v>-532</v>
      </c>
      <c r="M65" s="498">
        <f t="shared" si="230"/>
        <v>0</v>
      </c>
      <c r="N65" s="499">
        <f t="shared" si="230"/>
        <v>-298</v>
      </c>
      <c r="O65" s="498">
        <f t="shared" si="230"/>
        <v>0</v>
      </c>
      <c r="P65" s="499">
        <f t="shared" si="230"/>
        <v>-298</v>
      </c>
      <c r="Q65" s="498">
        <f t="shared" si="230"/>
        <v>0</v>
      </c>
      <c r="R65" s="499">
        <f t="shared" si="230"/>
        <v>-298</v>
      </c>
      <c r="S65" s="500">
        <f t="shared" si="230"/>
        <v>0</v>
      </c>
      <c r="T65" s="501">
        <f t="shared" si="230"/>
        <v>-894</v>
      </c>
    </row>
    <row r="66" spans="1:20" hidden="1" x14ac:dyDescent="0.25"/>
    <row r="67" spans="1:20" ht="15.75" hidden="1" x14ac:dyDescent="0.25">
      <c r="A67" s="1427" t="s">
        <v>285</v>
      </c>
      <c r="B67" s="1428"/>
      <c r="C67" s="1428"/>
      <c r="D67" s="1428"/>
      <c r="E67" s="1428"/>
      <c r="F67" s="1428"/>
      <c r="G67" s="1428"/>
      <c r="H67" s="1428"/>
      <c r="I67" s="1428"/>
      <c r="J67" s="1428"/>
      <c r="K67" s="1428"/>
      <c r="L67" s="1428"/>
      <c r="M67" s="1428"/>
      <c r="N67" s="1428"/>
      <c r="O67" s="1428"/>
      <c r="P67" s="1428"/>
      <c r="Q67" s="1428"/>
      <c r="R67" s="1428"/>
      <c r="S67" s="1428"/>
      <c r="T67" s="1428"/>
    </row>
    <row r="68" spans="1:20" ht="36.75" hidden="1" thickBot="1" x14ac:dyDescent="0.3">
      <c r="A68" s="144" t="s">
        <v>14</v>
      </c>
      <c r="B68" s="403" t="s">
        <v>231</v>
      </c>
      <c r="C68" s="145" t="s">
        <v>173</v>
      </c>
      <c r="D68" s="433" t="s">
        <v>232</v>
      </c>
      <c r="E68" s="475" t="s">
        <v>2</v>
      </c>
      <c r="F68" s="476" t="s">
        <v>234</v>
      </c>
      <c r="G68" s="475" t="s">
        <v>3</v>
      </c>
      <c r="H68" s="476" t="s">
        <v>235</v>
      </c>
      <c r="I68" s="475" t="s">
        <v>4</v>
      </c>
      <c r="J68" s="476" t="s">
        <v>236</v>
      </c>
      <c r="K68" s="380" t="s">
        <v>206</v>
      </c>
      <c r="L68" s="474" t="s">
        <v>233</v>
      </c>
      <c r="M68" s="475" t="s">
        <v>5</v>
      </c>
      <c r="N68" s="476" t="s">
        <v>237</v>
      </c>
      <c r="O68" s="477" t="s">
        <v>203</v>
      </c>
      <c r="P68" s="476" t="s">
        <v>238</v>
      </c>
      <c r="Q68" s="477" t="s">
        <v>204</v>
      </c>
      <c r="R68" s="476" t="s">
        <v>239</v>
      </c>
      <c r="S68" s="380" t="s">
        <v>206</v>
      </c>
      <c r="T68" s="474" t="s">
        <v>233</v>
      </c>
    </row>
    <row r="69" spans="1:20" ht="15.75" hidden="1" thickTop="1" x14ac:dyDescent="0.25">
      <c r="A69" s="178" t="s">
        <v>45</v>
      </c>
      <c r="B69" s="408">
        <v>40</v>
      </c>
      <c r="C69" s="158">
        <f>'AMA_UBS V Medeiros'!B27</f>
        <v>1</v>
      </c>
      <c r="D69" s="436">
        <f t="shared" ref="D69:D71" si="232">C69*B69</f>
        <v>40</v>
      </c>
      <c r="E69" s="152">
        <f>'AMA_UBS V Medeiros'!G27</f>
        <v>1</v>
      </c>
      <c r="F69" s="448">
        <f t="shared" ref="F69:F71" si="233">(E69*$B69)-$D69</f>
        <v>0</v>
      </c>
      <c r="G69" s="152">
        <f>'AMA_UBS V Medeiros'!I27</f>
        <v>0</v>
      </c>
      <c r="H69" s="448">
        <f t="shared" ref="H69:H71" si="234">(G69*$B69)-$D69</f>
        <v>-40</v>
      </c>
      <c r="I69" s="152">
        <f>'AMA_UBS V Medeiros'!K27</f>
        <v>0</v>
      </c>
      <c r="J69" s="448">
        <f t="shared" ref="J69:J71" si="235">(I69*$B69)-$D69</f>
        <v>-40</v>
      </c>
      <c r="K69" s="366">
        <f t="shared" ref="K69:K71" si="236">SUM(E69,G69,I69)</f>
        <v>1</v>
      </c>
      <c r="L69" s="461">
        <f t="shared" ref="L69:L71" si="237">(K69*$B69)-$D69*3</f>
        <v>-80</v>
      </c>
      <c r="M69" s="152">
        <f>'AMA_UBS V Medeiros'!O27</f>
        <v>0</v>
      </c>
      <c r="N69" s="448">
        <f t="shared" ref="N69:N71" si="238">(M69*$B69)-$D69</f>
        <v>-40</v>
      </c>
      <c r="O69" s="152">
        <f>'AMA_UBS V Medeiros'!Q27</f>
        <v>0</v>
      </c>
      <c r="P69" s="448">
        <f t="shared" ref="P69:P71" si="239">(O69*$B69)-$D69</f>
        <v>-40</v>
      </c>
      <c r="Q69" s="152">
        <f>'AMA_UBS V Medeiros'!S27</f>
        <v>0</v>
      </c>
      <c r="R69" s="448">
        <f t="shared" ref="R69:R71" si="240">(Q69*$B69)-$D69</f>
        <v>-40</v>
      </c>
      <c r="S69" s="366">
        <f t="shared" ref="S69:S71" si="241">SUM(M69,O69,Q69)</f>
        <v>0</v>
      </c>
      <c r="T69" s="461">
        <f t="shared" ref="T69:T71" si="242">(S69*$B69)-$D69*3</f>
        <v>-120</v>
      </c>
    </row>
    <row r="70" spans="1:20" hidden="1" x14ac:dyDescent="0.25">
      <c r="A70" s="178" t="s">
        <v>175</v>
      </c>
      <c r="B70" s="408">
        <v>36</v>
      </c>
      <c r="C70" s="158">
        <f>'AMA_UBS V Medeiros'!B28</f>
        <v>6</v>
      </c>
      <c r="D70" s="436">
        <f t="shared" si="232"/>
        <v>216</v>
      </c>
      <c r="E70" s="152">
        <f>'AMA_UBS V Medeiros'!G28</f>
        <v>5</v>
      </c>
      <c r="F70" s="448">
        <f t="shared" si="233"/>
        <v>-36</v>
      </c>
      <c r="G70" s="152">
        <f>'AMA_UBS V Medeiros'!I28</f>
        <v>0</v>
      </c>
      <c r="H70" s="448">
        <f t="shared" si="234"/>
        <v>-216</v>
      </c>
      <c r="I70" s="152">
        <f>'AMA_UBS V Medeiros'!K28</f>
        <v>0</v>
      </c>
      <c r="J70" s="448">
        <f t="shared" si="235"/>
        <v>-216</v>
      </c>
      <c r="K70" s="366">
        <f t="shared" si="236"/>
        <v>5</v>
      </c>
      <c r="L70" s="461">
        <f t="shared" si="237"/>
        <v>-468</v>
      </c>
      <c r="M70" s="152">
        <f>'AMA_UBS V Medeiros'!O28</f>
        <v>0</v>
      </c>
      <c r="N70" s="448">
        <f t="shared" si="238"/>
        <v>-216</v>
      </c>
      <c r="O70" s="152">
        <f>'AMA_UBS V Medeiros'!Q28</f>
        <v>0</v>
      </c>
      <c r="P70" s="448">
        <f t="shared" si="239"/>
        <v>-216</v>
      </c>
      <c r="Q70" s="152">
        <f>'AMA_UBS V Medeiros'!S28</f>
        <v>0</v>
      </c>
      <c r="R70" s="448">
        <f t="shared" si="240"/>
        <v>-216</v>
      </c>
      <c r="S70" s="366">
        <f t="shared" si="241"/>
        <v>0</v>
      </c>
      <c r="T70" s="461">
        <f t="shared" si="242"/>
        <v>-648</v>
      </c>
    </row>
    <row r="71" spans="1:20" ht="15.75" hidden="1" thickBot="1" x14ac:dyDescent="0.3">
      <c r="A71" s="154" t="s">
        <v>25</v>
      </c>
      <c r="B71" s="405">
        <v>30</v>
      </c>
      <c r="C71" s="179">
        <f>'AMA_UBS V Medeiros'!B29</f>
        <v>4</v>
      </c>
      <c r="D71" s="428">
        <f t="shared" si="232"/>
        <v>120</v>
      </c>
      <c r="E71" s="155">
        <f>'AMA_UBS V Medeiros'!G29</f>
        <v>4</v>
      </c>
      <c r="F71" s="449">
        <f t="shared" si="233"/>
        <v>0</v>
      </c>
      <c r="G71" s="155">
        <f>'AMA_UBS V Medeiros'!I29</f>
        <v>0</v>
      </c>
      <c r="H71" s="449">
        <f t="shared" si="234"/>
        <v>-120</v>
      </c>
      <c r="I71" s="155">
        <f>'AMA_UBS V Medeiros'!K29</f>
        <v>0</v>
      </c>
      <c r="J71" s="449">
        <f t="shared" si="235"/>
        <v>-120</v>
      </c>
      <c r="K71" s="382">
        <f t="shared" si="236"/>
        <v>4</v>
      </c>
      <c r="L71" s="462">
        <f t="shared" si="237"/>
        <v>-240</v>
      </c>
      <c r="M71" s="155">
        <f>'AMA_UBS V Medeiros'!O29</f>
        <v>0</v>
      </c>
      <c r="N71" s="449">
        <f t="shared" si="238"/>
        <v>-120</v>
      </c>
      <c r="O71" s="155">
        <f>'AMA_UBS V Medeiros'!Q29</f>
        <v>0</v>
      </c>
      <c r="P71" s="449">
        <f t="shared" si="239"/>
        <v>-120</v>
      </c>
      <c r="Q71" s="155">
        <f>'AMA_UBS V Medeiros'!S29</f>
        <v>0</v>
      </c>
      <c r="R71" s="449">
        <f t="shared" si="240"/>
        <v>-120</v>
      </c>
      <c r="S71" s="382">
        <f t="shared" si="241"/>
        <v>0</v>
      </c>
      <c r="T71" s="462">
        <f t="shared" si="242"/>
        <v>-360</v>
      </c>
    </row>
    <row r="72" spans="1:20" ht="15.75" hidden="1" thickBot="1" x14ac:dyDescent="0.3">
      <c r="A72" s="502" t="s">
        <v>7</v>
      </c>
      <c r="B72" s="495">
        <f t="shared" ref="B72:T72" si="243">SUM(B69:B71)</f>
        <v>106</v>
      </c>
      <c r="C72" s="496">
        <f t="shared" si="243"/>
        <v>11</v>
      </c>
      <c r="D72" s="497">
        <f t="shared" si="243"/>
        <v>376</v>
      </c>
      <c r="E72" s="498">
        <f t="shared" si="243"/>
        <v>10</v>
      </c>
      <c r="F72" s="499">
        <f t="shared" si="243"/>
        <v>-36</v>
      </c>
      <c r="G72" s="498">
        <f t="shared" si="243"/>
        <v>0</v>
      </c>
      <c r="H72" s="499">
        <f t="shared" si="243"/>
        <v>-376</v>
      </c>
      <c r="I72" s="498">
        <f t="shared" si="243"/>
        <v>0</v>
      </c>
      <c r="J72" s="499">
        <f t="shared" si="243"/>
        <v>-376</v>
      </c>
      <c r="K72" s="500">
        <f t="shared" ref="K72:L72" si="244">SUM(K69:K71)</f>
        <v>10</v>
      </c>
      <c r="L72" s="501">
        <f t="shared" si="244"/>
        <v>-788</v>
      </c>
      <c r="M72" s="498">
        <f t="shared" si="243"/>
        <v>0</v>
      </c>
      <c r="N72" s="499">
        <f t="shared" si="243"/>
        <v>-376</v>
      </c>
      <c r="O72" s="498">
        <f t="shared" si="243"/>
        <v>0</v>
      </c>
      <c r="P72" s="499">
        <f t="shared" si="243"/>
        <v>-376</v>
      </c>
      <c r="Q72" s="498">
        <f t="shared" si="243"/>
        <v>0</v>
      </c>
      <c r="R72" s="499">
        <f t="shared" si="243"/>
        <v>-376</v>
      </c>
      <c r="S72" s="500">
        <f t="shared" si="243"/>
        <v>0</v>
      </c>
      <c r="T72" s="501">
        <f t="shared" si="243"/>
        <v>-1128</v>
      </c>
    </row>
    <row r="73" spans="1:20" hidden="1" x14ac:dyDescent="0.25"/>
    <row r="74" spans="1:20" ht="15.75" hidden="1" x14ac:dyDescent="0.25">
      <c r="A74" s="1427" t="s">
        <v>287</v>
      </c>
      <c r="B74" s="1428"/>
      <c r="C74" s="1428"/>
      <c r="D74" s="1428"/>
      <c r="E74" s="1428"/>
      <c r="F74" s="1428"/>
      <c r="G74" s="1428"/>
      <c r="H74" s="1428"/>
      <c r="I74" s="1428"/>
      <c r="J74" s="1428"/>
      <c r="K74" s="1428"/>
      <c r="L74" s="1428"/>
      <c r="M74" s="1428"/>
      <c r="N74" s="1428"/>
      <c r="O74" s="1428"/>
      <c r="P74" s="1428"/>
      <c r="Q74" s="1428"/>
      <c r="R74" s="1428"/>
      <c r="S74" s="1428"/>
      <c r="T74" s="1428"/>
    </row>
    <row r="75" spans="1:20" ht="36.75" hidden="1" thickBot="1" x14ac:dyDescent="0.3">
      <c r="A75" s="144" t="s">
        <v>14</v>
      </c>
      <c r="B75" s="403" t="s">
        <v>231</v>
      </c>
      <c r="C75" s="145" t="s">
        <v>173</v>
      </c>
      <c r="D75" s="433" t="s">
        <v>232</v>
      </c>
      <c r="E75" s="475" t="s">
        <v>2</v>
      </c>
      <c r="F75" s="476" t="s">
        <v>234</v>
      </c>
      <c r="G75" s="475" t="s">
        <v>3</v>
      </c>
      <c r="H75" s="476" t="s">
        <v>235</v>
      </c>
      <c r="I75" s="475" t="s">
        <v>4</v>
      </c>
      <c r="J75" s="476" t="s">
        <v>236</v>
      </c>
      <c r="K75" s="380" t="s">
        <v>206</v>
      </c>
      <c r="L75" s="474" t="s">
        <v>233</v>
      </c>
      <c r="M75" s="475" t="s">
        <v>5</v>
      </c>
      <c r="N75" s="476" t="s">
        <v>237</v>
      </c>
      <c r="O75" s="477" t="s">
        <v>203</v>
      </c>
      <c r="P75" s="476" t="s">
        <v>238</v>
      </c>
      <c r="Q75" s="477" t="s">
        <v>204</v>
      </c>
      <c r="R75" s="476" t="s">
        <v>239</v>
      </c>
      <c r="S75" s="380" t="s">
        <v>206</v>
      </c>
      <c r="T75" s="474" t="s">
        <v>233</v>
      </c>
    </row>
    <row r="76" spans="1:20" ht="15.75" hidden="1" thickTop="1" x14ac:dyDescent="0.25">
      <c r="A76" s="154" t="s">
        <v>25</v>
      </c>
      <c r="B76" s="405">
        <v>30</v>
      </c>
      <c r="C76" s="238">
        <f>'UBS Izolina Mazzei'!B42</f>
        <v>4</v>
      </c>
      <c r="D76" s="435">
        <f t="shared" ref="D76:D77" si="245">C76*B76</f>
        <v>120</v>
      </c>
      <c r="E76" s="155">
        <f>'UBS Izolina Mazzei'!G42</f>
        <v>4</v>
      </c>
      <c r="F76" s="449">
        <f t="shared" ref="F76:F77" si="246">(E76*$B76)-$D76</f>
        <v>0</v>
      </c>
      <c r="G76" s="155">
        <f>'UBS Izolina Mazzei'!I42</f>
        <v>0</v>
      </c>
      <c r="H76" s="449">
        <f t="shared" ref="H76:H77" si="247">(G76*$B76)-$D76</f>
        <v>-120</v>
      </c>
      <c r="I76" s="155">
        <f>'UBS Izolina Mazzei'!K42</f>
        <v>0</v>
      </c>
      <c r="J76" s="449">
        <f t="shared" ref="J76:J77" si="248">(I76*$B76)-$D76</f>
        <v>-120</v>
      </c>
      <c r="K76" s="382">
        <f t="shared" ref="K76:K77" si="249">SUM(E76,G76,I76)</f>
        <v>4</v>
      </c>
      <c r="L76" s="462">
        <f t="shared" ref="L76:L77" si="250">(K76*$B76)-$D76*3</f>
        <v>-240</v>
      </c>
      <c r="M76" s="155">
        <f>'UBS Izolina Mazzei'!O42</f>
        <v>0</v>
      </c>
      <c r="N76" s="449">
        <f t="shared" ref="N76:N77" si="251">(M76*$B76)-$D76</f>
        <v>-120</v>
      </c>
      <c r="O76" s="155">
        <f>'UBS Izolina Mazzei'!Q42</f>
        <v>0</v>
      </c>
      <c r="P76" s="449">
        <f t="shared" ref="P76:P77" si="252">(O76*$B76)-$D76</f>
        <v>-120</v>
      </c>
      <c r="Q76" s="155">
        <f>'UBS Izolina Mazzei'!S42</f>
        <v>0</v>
      </c>
      <c r="R76" s="449">
        <f t="shared" ref="R76:R77" si="253">(Q76*$B76)-$D76</f>
        <v>-120</v>
      </c>
      <c r="S76" s="382">
        <f t="shared" ref="S76:S77" si="254">SUM(M76,O76,Q76)</f>
        <v>0</v>
      </c>
      <c r="T76" s="462">
        <f t="shared" ref="T76:T77" si="255">(S76*$B76)-$D76*3</f>
        <v>-360</v>
      </c>
    </row>
    <row r="77" spans="1:20" hidden="1" x14ac:dyDescent="0.25">
      <c r="A77" s="178" t="s">
        <v>45</v>
      </c>
      <c r="B77" s="408">
        <v>40</v>
      </c>
      <c r="C77" s="158">
        <f>'UBS Izolina Mazzei'!B43</f>
        <v>1</v>
      </c>
      <c r="D77" s="436">
        <f t="shared" si="245"/>
        <v>40</v>
      </c>
      <c r="E77" s="152">
        <f>'UBS Izolina Mazzei'!G43</f>
        <v>1</v>
      </c>
      <c r="F77" s="448">
        <f t="shared" si="246"/>
        <v>0</v>
      </c>
      <c r="G77" s="152">
        <f>'UBS Izolina Mazzei'!I43</f>
        <v>0</v>
      </c>
      <c r="H77" s="448">
        <f t="shared" si="247"/>
        <v>-40</v>
      </c>
      <c r="I77" s="152">
        <f>'UBS Izolina Mazzei'!K43</f>
        <v>0</v>
      </c>
      <c r="J77" s="448">
        <f t="shared" si="248"/>
        <v>-40</v>
      </c>
      <c r="K77" s="366">
        <f t="shared" si="249"/>
        <v>1</v>
      </c>
      <c r="L77" s="461">
        <f t="shared" si="250"/>
        <v>-80</v>
      </c>
      <c r="M77" s="152">
        <f>'UBS Izolina Mazzei'!O43</f>
        <v>0</v>
      </c>
      <c r="N77" s="448">
        <f t="shared" si="251"/>
        <v>-40</v>
      </c>
      <c r="O77" s="152">
        <f>'UBS Izolina Mazzei'!Q43</f>
        <v>0</v>
      </c>
      <c r="P77" s="448">
        <f t="shared" si="252"/>
        <v>-40</v>
      </c>
      <c r="Q77" s="152">
        <f>'UBS Izolina Mazzei'!S43</f>
        <v>0</v>
      </c>
      <c r="R77" s="448">
        <f t="shared" si="253"/>
        <v>-40</v>
      </c>
      <c r="S77" s="366">
        <f t="shared" si="254"/>
        <v>0</v>
      </c>
      <c r="T77" s="461">
        <f t="shared" si="255"/>
        <v>-120</v>
      </c>
    </row>
    <row r="78" spans="1:20" ht="15.75" hidden="1" thickBot="1" x14ac:dyDescent="0.3">
      <c r="A78" s="164" t="s">
        <v>7</v>
      </c>
      <c r="B78" s="424">
        <f t="shared" ref="B78:T78" si="256">SUM(B76:B77)</f>
        <v>70</v>
      </c>
      <c r="C78" s="165">
        <f t="shared" si="256"/>
        <v>5</v>
      </c>
      <c r="D78" s="431">
        <f t="shared" si="256"/>
        <v>160</v>
      </c>
      <c r="E78" s="166">
        <f t="shared" si="256"/>
        <v>5</v>
      </c>
      <c r="F78" s="451">
        <f t="shared" si="256"/>
        <v>0</v>
      </c>
      <c r="G78" s="166">
        <f t="shared" si="256"/>
        <v>0</v>
      </c>
      <c r="H78" s="451">
        <f t="shared" si="256"/>
        <v>-160</v>
      </c>
      <c r="I78" s="166">
        <f t="shared" si="256"/>
        <v>0</v>
      </c>
      <c r="J78" s="451">
        <f t="shared" si="256"/>
        <v>-160</v>
      </c>
      <c r="K78" s="106">
        <f t="shared" ref="K78:L78" si="257">SUM(K76:K77)</f>
        <v>5</v>
      </c>
      <c r="L78" s="854">
        <f t="shared" si="257"/>
        <v>-320</v>
      </c>
      <c r="M78" s="166">
        <f t="shared" si="256"/>
        <v>0</v>
      </c>
      <c r="N78" s="451">
        <f t="shared" si="256"/>
        <v>-160</v>
      </c>
      <c r="O78" s="166">
        <f t="shared" si="256"/>
        <v>0</v>
      </c>
      <c r="P78" s="451">
        <f t="shared" si="256"/>
        <v>-160</v>
      </c>
      <c r="Q78" s="166">
        <f t="shared" si="256"/>
        <v>0</v>
      </c>
      <c r="R78" s="451">
        <f t="shared" si="256"/>
        <v>-160</v>
      </c>
      <c r="S78" s="106">
        <f t="shared" si="256"/>
        <v>0</v>
      </c>
      <c r="T78" s="464">
        <f t="shared" si="256"/>
        <v>-480</v>
      </c>
    </row>
    <row r="79" spans="1:20" hidden="1" x14ac:dyDescent="0.25"/>
    <row r="80" spans="1:20" ht="15.75" hidden="1" x14ac:dyDescent="0.25">
      <c r="A80" s="1427" t="s">
        <v>289</v>
      </c>
      <c r="B80" s="1428"/>
      <c r="C80" s="1428"/>
      <c r="D80" s="1428"/>
      <c r="E80" s="1428"/>
      <c r="F80" s="1428"/>
      <c r="G80" s="1428"/>
      <c r="H80" s="1428"/>
      <c r="I80" s="1428"/>
      <c r="J80" s="1428"/>
      <c r="K80" s="1428"/>
      <c r="L80" s="1428"/>
      <c r="M80" s="1428"/>
      <c r="N80" s="1428"/>
      <c r="O80" s="1428"/>
      <c r="P80" s="1428"/>
      <c r="Q80" s="1428"/>
      <c r="R80" s="1428"/>
      <c r="S80" s="1428"/>
      <c r="T80" s="1428"/>
    </row>
    <row r="81" spans="1:20" ht="36.75" hidden="1" thickBot="1" x14ac:dyDescent="0.3">
      <c r="A81" s="144" t="s">
        <v>14</v>
      </c>
      <c r="B81" s="403" t="s">
        <v>231</v>
      </c>
      <c r="C81" s="145" t="s">
        <v>173</v>
      </c>
      <c r="D81" s="433" t="s">
        <v>232</v>
      </c>
      <c r="E81" s="475" t="s">
        <v>2</v>
      </c>
      <c r="F81" s="476" t="s">
        <v>234</v>
      </c>
      <c r="G81" s="475" t="s">
        <v>3</v>
      </c>
      <c r="H81" s="476" t="s">
        <v>235</v>
      </c>
      <c r="I81" s="475" t="s">
        <v>4</v>
      </c>
      <c r="J81" s="476" t="s">
        <v>236</v>
      </c>
      <c r="K81" s="380" t="s">
        <v>206</v>
      </c>
      <c r="L81" s="474" t="s">
        <v>233</v>
      </c>
      <c r="M81" s="475" t="s">
        <v>5</v>
      </c>
      <c r="N81" s="476" t="s">
        <v>237</v>
      </c>
      <c r="O81" s="477" t="s">
        <v>203</v>
      </c>
      <c r="P81" s="476" t="s">
        <v>238</v>
      </c>
      <c r="Q81" s="477" t="s">
        <v>204</v>
      </c>
      <c r="R81" s="476" t="s">
        <v>239</v>
      </c>
      <c r="S81" s="380" t="s">
        <v>206</v>
      </c>
      <c r="T81" s="474" t="s">
        <v>233</v>
      </c>
    </row>
    <row r="82" spans="1:20" ht="15.75" hidden="1" thickTop="1" x14ac:dyDescent="0.25">
      <c r="A82" s="154" t="s">
        <v>25</v>
      </c>
      <c r="B82" s="405">
        <v>30</v>
      </c>
      <c r="C82" s="179">
        <f>'UBS Jardim Japão'!B22</f>
        <v>6</v>
      </c>
      <c r="D82" s="428">
        <f t="shared" ref="D82:D83" si="258">C82*B82</f>
        <v>180</v>
      </c>
      <c r="E82" s="155">
        <f>'UBS Jardim Japão'!G22</f>
        <v>7</v>
      </c>
      <c r="F82" s="449">
        <f t="shared" ref="F82:F83" si="259">(E82*$B82)-$D82</f>
        <v>30</v>
      </c>
      <c r="G82" s="155">
        <f>'UBS Jardim Japão'!I22</f>
        <v>0</v>
      </c>
      <c r="H82" s="449">
        <f t="shared" ref="H82:H83" si="260">(G82*$B82)-$D82</f>
        <v>-180</v>
      </c>
      <c r="I82" s="155">
        <f>'UBS Jardim Japão'!K22</f>
        <v>0</v>
      </c>
      <c r="J82" s="449">
        <f t="shared" ref="J82:J83" si="261">(I82*$B82)-$D82</f>
        <v>-180</v>
      </c>
      <c r="K82" s="382">
        <f t="shared" ref="K82:K83" si="262">SUM(E82,G82,I82)</f>
        <v>7</v>
      </c>
      <c r="L82" s="462">
        <f t="shared" ref="L82:L83" si="263">(K82*$B82)-$D82*3</f>
        <v>-330</v>
      </c>
      <c r="M82" s="155">
        <f>'UBS Jardim Japão'!O22</f>
        <v>0</v>
      </c>
      <c r="N82" s="449">
        <f t="shared" ref="N82:N83" si="264">(M82*$B82)-$D82</f>
        <v>-180</v>
      </c>
      <c r="O82" s="155">
        <f>'UBS Jardim Japão'!Q22</f>
        <v>0</v>
      </c>
      <c r="P82" s="449">
        <f t="shared" ref="P82:P83" si="265">(O82*$B82)-$D82</f>
        <v>-180</v>
      </c>
      <c r="Q82" s="155">
        <f>'UBS Jardim Japão'!S22</f>
        <v>0</v>
      </c>
      <c r="R82" s="449">
        <f t="shared" ref="R82:R83" si="266">(Q82*$B82)-$D82</f>
        <v>-180</v>
      </c>
      <c r="S82" s="382">
        <f t="shared" ref="S82:S83" si="267">SUM(M82,O82,Q82)</f>
        <v>0</v>
      </c>
      <c r="T82" s="462">
        <f t="shared" ref="T82:T83" si="268">(S82*$B82)-$D82*3</f>
        <v>-540</v>
      </c>
    </row>
    <row r="83" spans="1:20" hidden="1" x14ac:dyDescent="0.25">
      <c r="A83" s="154" t="s">
        <v>45</v>
      </c>
      <c r="B83" s="405">
        <v>40</v>
      </c>
      <c r="C83" s="179">
        <f>'UBS Jardim Japão'!B23</f>
        <v>1</v>
      </c>
      <c r="D83" s="428">
        <f t="shared" si="258"/>
        <v>40</v>
      </c>
      <c r="E83" s="155">
        <f>'UBS Jardim Japão'!G23</f>
        <v>1</v>
      </c>
      <c r="F83" s="449">
        <f t="shared" si="259"/>
        <v>0</v>
      </c>
      <c r="G83" s="155">
        <f>'UBS Jardim Japão'!I23</f>
        <v>0</v>
      </c>
      <c r="H83" s="449">
        <f t="shared" si="260"/>
        <v>-40</v>
      </c>
      <c r="I83" s="155">
        <f>'UBS Jardim Japão'!K23</f>
        <v>0</v>
      </c>
      <c r="J83" s="449">
        <f t="shared" si="261"/>
        <v>-40</v>
      </c>
      <c r="K83" s="382">
        <f t="shared" si="262"/>
        <v>1</v>
      </c>
      <c r="L83" s="462">
        <f t="shared" si="263"/>
        <v>-80</v>
      </c>
      <c r="M83" s="155">
        <f>'UBS Jardim Japão'!O23</f>
        <v>0</v>
      </c>
      <c r="N83" s="449">
        <f t="shared" si="264"/>
        <v>-40</v>
      </c>
      <c r="O83" s="155">
        <f>'UBS Jardim Japão'!Q23</f>
        <v>0</v>
      </c>
      <c r="P83" s="449">
        <f t="shared" si="265"/>
        <v>-40</v>
      </c>
      <c r="Q83" s="155">
        <f>'UBS Jardim Japão'!S23</f>
        <v>0</v>
      </c>
      <c r="R83" s="449">
        <f t="shared" si="266"/>
        <v>-40</v>
      </c>
      <c r="S83" s="382">
        <f t="shared" si="267"/>
        <v>0</v>
      </c>
      <c r="T83" s="462">
        <f t="shared" si="268"/>
        <v>-120</v>
      </c>
    </row>
    <row r="84" spans="1:20" ht="15.75" hidden="1" thickBot="1" x14ac:dyDescent="0.3">
      <c r="A84" s="164" t="s">
        <v>7</v>
      </c>
      <c r="B84" s="424">
        <f t="shared" ref="B84:T84" si="269">SUM(B82:B83)</f>
        <v>70</v>
      </c>
      <c r="C84" s="165">
        <f t="shared" si="269"/>
        <v>7</v>
      </c>
      <c r="D84" s="431">
        <f t="shared" si="269"/>
        <v>220</v>
      </c>
      <c r="E84" s="166">
        <f t="shared" si="269"/>
        <v>8</v>
      </c>
      <c r="F84" s="451">
        <f t="shared" si="269"/>
        <v>30</v>
      </c>
      <c r="G84" s="166">
        <f t="shared" si="269"/>
        <v>0</v>
      </c>
      <c r="H84" s="451">
        <f t="shared" si="269"/>
        <v>-220</v>
      </c>
      <c r="I84" s="166">
        <f t="shared" si="269"/>
        <v>0</v>
      </c>
      <c r="J84" s="451">
        <f t="shared" si="269"/>
        <v>-220</v>
      </c>
      <c r="K84" s="106">
        <f t="shared" ref="K84:L84" si="270">SUM(K82:K83)</f>
        <v>8</v>
      </c>
      <c r="L84" s="854">
        <f t="shared" si="270"/>
        <v>-410</v>
      </c>
      <c r="M84" s="166">
        <f t="shared" si="269"/>
        <v>0</v>
      </c>
      <c r="N84" s="451">
        <f t="shared" si="269"/>
        <v>-220</v>
      </c>
      <c r="O84" s="166">
        <f t="shared" si="269"/>
        <v>0</v>
      </c>
      <c r="P84" s="451">
        <f t="shared" si="269"/>
        <v>-220</v>
      </c>
      <c r="Q84" s="166">
        <f t="shared" si="269"/>
        <v>0</v>
      </c>
      <c r="R84" s="451">
        <f t="shared" si="269"/>
        <v>-220</v>
      </c>
      <c r="S84" s="106">
        <f t="shared" si="269"/>
        <v>0</v>
      </c>
      <c r="T84" s="464">
        <f t="shared" si="269"/>
        <v>-660</v>
      </c>
    </row>
    <row r="85" spans="1:20" hidden="1" x14ac:dyDescent="0.25"/>
    <row r="86" spans="1:20" ht="15.75" hidden="1" x14ac:dyDescent="0.25">
      <c r="A86" s="1427" t="s">
        <v>317</v>
      </c>
      <c r="B86" s="1428"/>
      <c r="C86" s="1428"/>
      <c r="D86" s="1428"/>
      <c r="E86" s="1428"/>
      <c r="F86" s="1428"/>
      <c r="G86" s="1428"/>
      <c r="H86" s="1428"/>
      <c r="I86" s="1428"/>
      <c r="J86" s="1428"/>
      <c r="K86" s="1428"/>
      <c r="L86" s="1428"/>
      <c r="M86" s="1428"/>
      <c r="N86" s="1428"/>
      <c r="O86" s="1428"/>
      <c r="P86" s="1428"/>
      <c r="Q86" s="1428"/>
      <c r="R86" s="1428"/>
      <c r="S86" s="1428"/>
      <c r="T86" s="1428"/>
    </row>
    <row r="87" spans="1:20" ht="36.75" hidden="1" thickBot="1" x14ac:dyDescent="0.3">
      <c r="A87" s="144" t="s">
        <v>14</v>
      </c>
      <c r="B87" s="403" t="s">
        <v>231</v>
      </c>
      <c r="C87" s="145" t="s">
        <v>173</v>
      </c>
      <c r="D87" s="433" t="s">
        <v>232</v>
      </c>
      <c r="E87" s="475" t="s">
        <v>2</v>
      </c>
      <c r="F87" s="476" t="s">
        <v>234</v>
      </c>
      <c r="G87" s="475" t="s">
        <v>3</v>
      </c>
      <c r="H87" s="476" t="s">
        <v>235</v>
      </c>
      <c r="I87" s="475" t="s">
        <v>4</v>
      </c>
      <c r="J87" s="476" t="s">
        <v>236</v>
      </c>
      <c r="K87" s="380" t="s">
        <v>206</v>
      </c>
      <c r="L87" s="474" t="s">
        <v>233</v>
      </c>
      <c r="M87" s="475" t="s">
        <v>5</v>
      </c>
      <c r="N87" s="476" t="s">
        <v>237</v>
      </c>
      <c r="O87" s="477" t="s">
        <v>203</v>
      </c>
      <c r="P87" s="476" t="s">
        <v>238</v>
      </c>
      <c r="Q87" s="477" t="s">
        <v>204</v>
      </c>
      <c r="R87" s="476" t="s">
        <v>239</v>
      </c>
      <c r="S87" s="380" t="s">
        <v>206</v>
      </c>
      <c r="T87" s="474" t="s">
        <v>233</v>
      </c>
    </row>
    <row r="88" spans="1:20" ht="15.75" hidden="1" thickTop="1" x14ac:dyDescent="0.25">
      <c r="A88" s="151" t="s">
        <v>155</v>
      </c>
      <c r="B88" s="404">
        <v>40</v>
      </c>
      <c r="C88" s="235">
        <f>'EMAD na UBS JD JAPÃO'!B16</f>
        <v>2</v>
      </c>
      <c r="D88" s="434">
        <f t="shared" ref="D88:D89" si="271">C88*B88</f>
        <v>80</v>
      </c>
      <c r="E88" s="152">
        <f>'EMAD na UBS JD JAPÃO'!G16</f>
        <v>1</v>
      </c>
      <c r="F88" s="448">
        <f>(E88*$B88)-$D88</f>
        <v>-40</v>
      </c>
      <c r="G88" s="152">
        <f>'EMAD na UBS JD JAPÃO'!I16</f>
        <v>0</v>
      </c>
      <c r="H88" s="448">
        <f>(G88*$B88)-$D88</f>
        <v>-80</v>
      </c>
      <c r="I88" s="152">
        <f>'EMAD na UBS JD JAPÃO'!K16</f>
        <v>0</v>
      </c>
      <c r="J88" s="448">
        <f>(I88*$B88)-$D88</f>
        <v>-80</v>
      </c>
      <c r="K88" s="366">
        <f t="shared" ref="K88:K89" si="272">SUM(E88,G88,I88)</f>
        <v>1</v>
      </c>
      <c r="L88" s="461">
        <f t="shared" ref="L88:L89" si="273">(K88*$B88)-$D88*3</f>
        <v>-200</v>
      </c>
      <c r="M88" s="152">
        <f>'EMAD na UBS JD JAPÃO'!O16</f>
        <v>0</v>
      </c>
      <c r="N88" s="448">
        <f>(M88*$B88)-$D88</f>
        <v>-80</v>
      </c>
      <c r="O88" s="152">
        <f>'EMAD na UBS JD JAPÃO'!Q16</f>
        <v>0</v>
      </c>
      <c r="P88" s="448">
        <f t="shared" ref="P88:P89" si="274">(O88*$B88)-$D88</f>
        <v>-80</v>
      </c>
      <c r="Q88" s="152">
        <f>'EMAD na UBS JD JAPÃO'!S16</f>
        <v>0</v>
      </c>
      <c r="R88" s="448">
        <f t="shared" ref="R88:R89" si="275">(Q88*$B88)-$D88</f>
        <v>-80</v>
      </c>
      <c r="S88" s="366">
        <f t="shared" ref="S88:S89" si="276">SUM(M88,O88,Q88)</f>
        <v>0</v>
      </c>
      <c r="T88" s="461">
        <f t="shared" ref="T88:T89" si="277">(S88*$B88)-$D88*3</f>
        <v>-240</v>
      </c>
    </row>
    <row r="89" spans="1:20" hidden="1" x14ac:dyDescent="0.25">
      <c r="A89" s="189" t="s">
        <v>181</v>
      </c>
      <c r="B89" s="412">
        <v>30</v>
      </c>
      <c r="C89" s="173">
        <f>'EMAD na UBS JD JAPÃO'!B17</f>
        <v>0</v>
      </c>
      <c r="D89" s="436">
        <f t="shared" si="271"/>
        <v>0</v>
      </c>
      <c r="E89" s="152">
        <f>'EMAD na UBS JD JAPÃO'!G17</f>
        <v>2</v>
      </c>
      <c r="F89" s="448">
        <f t="shared" ref="F89" si="278">(E89*$B89)-$D89</f>
        <v>60</v>
      </c>
      <c r="G89" s="152">
        <f>'EMAD na UBS JD JAPÃO'!I17</f>
        <v>0</v>
      </c>
      <c r="H89" s="448">
        <f t="shared" ref="H89" si="279">(G89*$B89)-$D89</f>
        <v>0</v>
      </c>
      <c r="I89" s="152">
        <f>'EMAD na UBS JD JAPÃO'!K17</f>
        <v>0</v>
      </c>
      <c r="J89" s="448">
        <f t="shared" ref="J89" si="280">(I89*$B89)-$D89</f>
        <v>0</v>
      </c>
      <c r="K89" s="366">
        <f t="shared" si="272"/>
        <v>2</v>
      </c>
      <c r="L89" s="461">
        <f t="shared" si="273"/>
        <v>60</v>
      </c>
      <c r="M89" s="152">
        <f>'EMAD na UBS JD JAPÃO'!O17</f>
        <v>0</v>
      </c>
      <c r="N89" s="448">
        <f t="shared" ref="N89" si="281">(M89*$B89)-$D89</f>
        <v>0</v>
      </c>
      <c r="O89" s="152">
        <f>'EMAD na UBS JD JAPÃO'!Q17</f>
        <v>0</v>
      </c>
      <c r="P89" s="448">
        <f t="shared" si="274"/>
        <v>0</v>
      </c>
      <c r="Q89" s="152">
        <f>'EMAD na UBS JD JAPÃO'!S17</f>
        <v>0</v>
      </c>
      <c r="R89" s="448">
        <f t="shared" si="275"/>
        <v>0</v>
      </c>
      <c r="S89" s="366">
        <f t="shared" si="276"/>
        <v>0</v>
      </c>
      <c r="T89" s="461">
        <f t="shared" si="277"/>
        <v>0</v>
      </c>
    </row>
    <row r="90" spans="1:20" ht="15.75" hidden="1" thickBot="1" x14ac:dyDescent="0.3">
      <c r="A90" s="164" t="s">
        <v>7</v>
      </c>
      <c r="B90" s="424">
        <f t="shared" ref="B90:T90" si="282">SUM(B88:B89)</f>
        <v>70</v>
      </c>
      <c r="C90" s="165">
        <f t="shared" si="282"/>
        <v>2</v>
      </c>
      <c r="D90" s="431">
        <f t="shared" si="282"/>
        <v>80</v>
      </c>
      <c r="E90" s="166">
        <f t="shared" si="282"/>
        <v>3</v>
      </c>
      <c r="F90" s="451">
        <f t="shared" si="282"/>
        <v>20</v>
      </c>
      <c r="G90" s="166">
        <f t="shared" si="282"/>
        <v>0</v>
      </c>
      <c r="H90" s="451">
        <f t="shared" si="282"/>
        <v>-80</v>
      </c>
      <c r="I90" s="166">
        <f t="shared" si="282"/>
        <v>0</v>
      </c>
      <c r="J90" s="451">
        <f t="shared" si="282"/>
        <v>-80</v>
      </c>
      <c r="K90" s="106">
        <f t="shared" ref="K90:L90" si="283">SUM(K88:K89)</f>
        <v>3</v>
      </c>
      <c r="L90" s="854">
        <f t="shared" si="283"/>
        <v>-140</v>
      </c>
      <c r="M90" s="166">
        <f t="shared" si="282"/>
        <v>0</v>
      </c>
      <c r="N90" s="451">
        <f t="shared" si="282"/>
        <v>-80</v>
      </c>
      <c r="O90" s="166">
        <f t="shared" si="282"/>
        <v>0</v>
      </c>
      <c r="P90" s="451">
        <f t="shared" si="282"/>
        <v>-80</v>
      </c>
      <c r="Q90" s="166">
        <f t="shared" si="282"/>
        <v>0</v>
      </c>
      <c r="R90" s="451">
        <f t="shared" si="282"/>
        <v>-80</v>
      </c>
      <c r="S90" s="106">
        <f t="shared" si="282"/>
        <v>0</v>
      </c>
      <c r="T90" s="464">
        <f t="shared" si="282"/>
        <v>-240</v>
      </c>
    </row>
    <row r="91" spans="1:20" hidden="1" x14ac:dyDescent="0.25"/>
    <row r="92" spans="1:20" ht="15.75" hidden="1" x14ac:dyDescent="0.25">
      <c r="A92" s="1427" t="s">
        <v>292</v>
      </c>
      <c r="B92" s="1428"/>
      <c r="C92" s="1428"/>
      <c r="D92" s="1428"/>
      <c r="E92" s="1428"/>
      <c r="F92" s="1428"/>
      <c r="G92" s="1428"/>
      <c r="H92" s="1428"/>
      <c r="I92" s="1428"/>
      <c r="J92" s="1428"/>
      <c r="K92" s="1428"/>
      <c r="L92" s="1428"/>
      <c r="M92" s="1428"/>
      <c r="N92" s="1428"/>
      <c r="O92" s="1428"/>
      <c r="P92" s="1428"/>
      <c r="Q92" s="1428"/>
      <c r="R92" s="1428"/>
      <c r="S92" s="1428"/>
      <c r="T92" s="1428"/>
    </row>
    <row r="93" spans="1:20" ht="36.75" hidden="1" thickBot="1" x14ac:dyDescent="0.3">
      <c r="A93" s="144" t="s">
        <v>14</v>
      </c>
      <c r="B93" s="403" t="s">
        <v>231</v>
      </c>
      <c r="C93" s="145" t="s">
        <v>173</v>
      </c>
      <c r="D93" s="433" t="s">
        <v>232</v>
      </c>
      <c r="E93" s="475" t="s">
        <v>2</v>
      </c>
      <c r="F93" s="476" t="s">
        <v>234</v>
      </c>
      <c r="G93" s="475" t="s">
        <v>3</v>
      </c>
      <c r="H93" s="476" t="s">
        <v>235</v>
      </c>
      <c r="I93" s="475" t="s">
        <v>4</v>
      </c>
      <c r="J93" s="476" t="s">
        <v>236</v>
      </c>
      <c r="K93" s="380" t="s">
        <v>206</v>
      </c>
      <c r="L93" s="474" t="s">
        <v>233</v>
      </c>
      <c r="M93" s="475" t="s">
        <v>5</v>
      </c>
      <c r="N93" s="476" t="s">
        <v>237</v>
      </c>
      <c r="O93" s="477" t="s">
        <v>203</v>
      </c>
      <c r="P93" s="476" t="s">
        <v>238</v>
      </c>
      <c r="Q93" s="477" t="s">
        <v>204</v>
      </c>
      <c r="R93" s="476" t="s">
        <v>239</v>
      </c>
      <c r="S93" s="380" t="s">
        <v>206</v>
      </c>
      <c r="T93" s="474" t="s">
        <v>233</v>
      </c>
    </row>
    <row r="94" spans="1:20" ht="16.5" hidden="1" thickTop="1" thickBot="1" x14ac:dyDescent="0.3">
      <c r="A94" s="154" t="s">
        <v>25</v>
      </c>
      <c r="B94" s="405">
        <v>30</v>
      </c>
      <c r="C94" s="179">
        <f>'UBS Vila Ede'!B23</f>
        <v>5</v>
      </c>
      <c r="D94" s="428">
        <f t="shared" ref="D94" si="284">C94*B94</f>
        <v>150</v>
      </c>
      <c r="E94" s="155">
        <f>'UBS Vila Ede'!G23</f>
        <v>5</v>
      </c>
      <c r="F94" s="449">
        <f t="shared" ref="F94" si="285">(E94*$B94)-$D94</f>
        <v>0</v>
      </c>
      <c r="G94" s="155">
        <f>'UBS Vila Ede'!I23</f>
        <v>0</v>
      </c>
      <c r="H94" s="449">
        <f t="shared" ref="H94" si="286">(G94*$B94)-$D94</f>
        <v>-150</v>
      </c>
      <c r="I94" s="155">
        <f>'UBS Vila Ede'!K23</f>
        <v>0</v>
      </c>
      <c r="J94" s="449">
        <f t="shared" ref="J94" si="287">(I94*$B94)-$D94</f>
        <v>-150</v>
      </c>
      <c r="K94" s="382">
        <f t="shared" ref="K94" si="288">SUM(E94,G94,I94)</f>
        <v>5</v>
      </c>
      <c r="L94" s="462">
        <f t="shared" ref="L94" si="289">(K94*$B94)-$D94*3</f>
        <v>-300</v>
      </c>
      <c r="M94" s="155">
        <f>'UBS Vila Ede'!O23</f>
        <v>0</v>
      </c>
      <c r="N94" s="449">
        <f t="shared" ref="N94" si="290">(M94*$B94)-$D94</f>
        <v>-150</v>
      </c>
      <c r="O94" s="155">
        <f>'UBS Vila Ede'!Q23</f>
        <v>0</v>
      </c>
      <c r="P94" s="449">
        <f t="shared" ref="P94" si="291">(O94*$B94)-$D94</f>
        <v>-150</v>
      </c>
      <c r="Q94" s="155">
        <f>'UBS Vila Ede'!S23</f>
        <v>0</v>
      </c>
      <c r="R94" s="449">
        <f t="shared" ref="R94" si="292">(Q94*$B94)-$D94</f>
        <v>-150</v>
      </c>
      <c r="S94" s="382">
        <f t="shared" ref="S94" si="293">SUM(M94,O94,Q94)</f>
        <v>0</v>
      </c>
      <c r="T94" s="462">
        <f t="shared" ref="T94" si="294">(S94*$B94)-$D94*3</f>
        <v>-450</v>
      </c>
    </row>
    <row r="95" spans="1:20" ht="15.75" hidden="1" thickBot="1" x14ac:dyDescent="0.3">
      <c r="A95" s="502" t="s">
        <v>7</v>
      </c>
      <c r="B95" s="495">
        <f t="shared" ref="B95:T95" si="295">SUM(B94:B94)</f>
        <v>30</v>
      </c>
      <c r="C95" s="496">
        <f t="shared" si="295"/>
        <v>5</v>
      </c>
      <c r="D95" s="497">
        <f t="shared" si="295"/>
        <v>150</v>
      </c>
      <c r="E95" s="498">
        <f t="shared" si="295"/>
        <v>5</v>
      </c>
      <c r="F95" s="499">
        <f t="shared" si="295"/>
        <v>0</v>
      </c>
      <c r="G95" s="498">
        <f t="shared" si="295"/>
        <v>0</v>
      </c>
      <c r="H95" s="499">
        <f t="shared" si="295"/>
        <v>-150</v>
      </c>
      <c r="I95" s="498">
        <f t="shared" si="295"/>
        <v>0</v>
      </c>
      <c r="J95" s="499">
        <f t="shared" si="295"/>
        <v>-150</v>
      </c>
      <c r="K95" s="500">
        <f t="shared" ref="K95:L95" si="296">SUM(K94:K94)</f>
        <v>5</v>
      </c>
      <c r="L95" s="501">
        <f t="shared" si="296"/>
        <v>-300</v>
      </c>
      <c r="M95" s="498">
        <f t="shared" si="295"/>
        <v>0</v>
      </c>
      <c r="N95" s="499">
        <f t="shared" si="295"/>
        <v>-150</v>
      </c>
      <c r="O95" s="498">
        <f t="shared" si="295"/>
        <v>0</v>
      </c>
      <c r="P95" s="499">
        <f t="shared" si="295"/>
        <v>-150</v>
      </c>
      <c r="Q95" s="498">
        <f t="shared" si="295"/>
        <v>0</v>
      </c>
      <c r="R95" s="499">
        <f t="shared" si="295"/>
        <v>-150</v>
      </c>
      <c r="S95" s="500">
        <f t="shared" si="295"/>
        <v>0</v>
      </c>
      <c r="T95" s="501">
        <f t="shared" si="295"/>
        <v>-450</v>
      </c>
    </row>
    <row r="96" spans="1:20" hidden="1" x14ac:dyDescent="0.25"/>
    <row r="97" spans="1:20" ht="15.75" hidden="1" x14ac:dyDescent="0.25">
      <c r="A97" s="1427" t="s">
        <v>294</v>
      </c>
      <c r="B97" s="1428"/>
      <c r="C97" s="1428"/>
      <c r="D97" s="1428"/>
      <c r="E97" s="1428"/>
      <c r="F97" s="1428"/>
      <c r="G97" s="1428"/>
      <c r="H97" s="1428"/>
      <c r="I97" s="1428"/>
      <c r="J97" s="1428"/>
      <c r="K97" s="1428"/>
      <c r="L97" s="1428"/>
      <c r="M97" s="1428"/>
      <c r="N97" s="1428"/>
      <c r="O97" s="1428"/>
      <c r="P97" s="1428"/>
      <c r="Q97" s="1428"/>
      <c r="R97" s="1428"/>
      <c r="S97" s="1428"/>
      <c r="T97" s="1428"/>
    </row>
    <row r="98" spans="1:20" ht="36.75" hidden="1" thickBot="1" x14ac:dyDescent="0.3">
      <c r="A98" s="144" t="s">
        <v>14</v>
      </c>
      <c r="B98" s="403" t="s">
        <v>231</v>
      </c>
      <c r="C98" s="145" t="s">
        <v>173</v>
      </c>
      <c r="D98" s="433" t="s">
        <v>232</v>
      </c>
      <c r="E98" s="475" t="s">
        <v>2</v>
      </c>
      <c r="F98" s="476" t="s">
        <v>234</v>
      </c>
      <c r="G98" s="475" t="s">
        <v>3</v>
      </c>
      <c r="H98" s="476" t="s">
        <v>235</v>
      </c>
      <c r="I98" s="475" t="s">
        <v>4</v>
      </c>
      <c r="J98" s="476" t="s">
        <v>236</v>
      </c>
      <c r="K98" s="380" t="s">
        <v>206</v>
      </c>
      <c r="L98" s="474" t="s">
        <v>233</v>
      </c>
      <c r="M98" s="475" t="s">
        <v>5</v>
      </c>
      <c r="N98" s="476" t="s">
        <v>237</v>
      </c>
      <c r="O98" s="477" t="s">
        <v>203</v>
      </c>
      <c r="P98" s="476" t="s">
        <v>238</v>
      </c>
      <c r="Q98" s="477" t="s">
        <v>204</v>
      </c>
      <c r="R98" s="476" t="s">
        <v>239</v>
      </c>
      <c r="S98" s="380" t="s">
        <v>206</v>
      </c>
      <c r="T98" s="474" t="s">
        <v>233</v>
      </c>
    </row>
    <row r="99" spans="1:20" ht="16.5" hidden="1" thickTop="1" thickBot="1" x14ac:dyDescent="0.3">
      <c r="A99" s="154" t="s">
        <v>25</v>
      </c>
      <c r="B99" s="405">
        <v>30</v>
      </c>
      <c r="C99" s="179">
        <f>'UBS Vila Leonor'!B22</f>
        <v>5</v>
      </c>
      <c r="D99" s="428">
        <f t="shared" ref="D99" si="297">C99*B99</f>
        <v>150</v>
      </c>
      <c r="E99" s="155">
        <f>'UBS Vila Leonor'!G22</f>
        <v>4.33</v>
      </c>
      <c r="F99" s="449">
        <f t="shared" ref="F99" si="298">(E99*$B99)-$D99</f>
        <v>-20.099999999999994</v>
      </c>
      <c r="G99" s="155">
        <f>'UBS Vila Leonor'!I22</f>
        <v>0</v>
      </c>
      <c r="H99" s="449">
        <f t="shared" ref="H99" si="299">(G99*$B99)-$D99</f>
        <v>-150</v>
      </c>
      <c r="I99" s="155">
        <f>'UBS Vila Leonor'!K22</f>
        <v>0</v>
      </c>
      <c r="J99" s="449">
        <f t="shared" ref="J99" si="300">(I99*$B99)-$D99</f>
        <v>-150</v>
      </c>
      <c r="K99" s="382">
        <f t="shared" ref="K99" si="301">SUM(E99,G99,I99)</f>
        <v>4.33</v>
      </c>
      <c r="L99" s="462">
        <f t="shared" ref="L99" si="302">(K99*$B99)-$D99*3</f>
        <v>-320.10000000000002</v>
      </c>
      <c r="M99" s="274">
        <f>'UBS Vila Leonor'!O22</f>
        <v>0</v>
      </c>
      <c r="N99" s="449">
        <f t="shared" ref="N99" si="303">(M99*$B99)-$D99</f>
        <v>-150</v>
      </c>
      <c r="O99" s="155">
        <f>'UBS Vila Leonor'!Q22</f>
        <v>0</v>
      </c>
      <c r="P99" s="449">
        <f t="shared" ref="P99" si="304">(O99*$B99)-$D99</f>
        <v>-150</v>
      </c>
      <c r="Q99" s="155">
        <f>'UBS Vila Leonor'!S22</f>
        <v>0</v>
      </c>
      <c r="R99" s="449">
        <f t="shared" ref="R99" si="305">(Q99*$B99)-$D99</f>
        <v>-150</v>
      </c>
      <c r="S99" s="382">
        <f t="shared" ref="S99" si="306">SUM(M99,O99,Q99)</f>
        <v>0</v>
      </c>
      <c r="T99" s="462">
        <f t="shared" ref="T99" si="307">(S99*$B99)-$D99*3</f>
        <v>-450</v>
      </c>
    </row>
    <row r="100" spans="1:20" ht="15.75" hidden="1" thickBot="1" x14ac:dyDescent="0.3">
      <c r="A100" s="502" t="s">
        <v>7</v>
      </c>
      <c r="B100" s="495">
        <f t="shared" ref="B100:T100" si="308">SUM(B99:B99)</f>
        <v>30</v>
      </c>
      <c r="C100" s="496">
        <f t="shared" si="308"/>
        <v>5</v>
      </c>
      <c r="D100" s="497">
        <f t="shared" si="308"/>
        <v>150</v>
      </c>
      <c r="E100" s="498">
        <f t="shared" si="308"/>
        <v>4.33</v>
      </c>
      <c r="F100" s="499">
        <f t="shared" si="308"/>
        <v>-20.099999999999994</v>
      </c>
      <c r="G100" s="498">
        <f t="shared" si="308"/>
        <v>0</v>
      </c>
      <c r="H100" s="499">
        <f t="shared" si="308"/>
        <v>-150</v>
      </c>
      <c r="I100" s="498">
        <f t="shared" si="308"/>
        <v>0</v>
      </c>
      <c r="J100" s="499">
        <f t="shared" si="308"/>
        <v>-150</v>
      </c>
      <c r="K100" s="500">
        <f t="shared" ref="K100:L100" si="309">SUM(K99:K99)</f>
        <v>4.33</v>
      </c>
      <c r="L100" s="501">
        <f t="shared" si="309"/>
        <v>-320.10000000000002</v>
      </c>
      <c r="M100" s="498">
        <f t="shared" si="308"/>
        <v>0</v>
      </c>
      <c r="N100" s="499">
        <f t="shared" si="308"/>
        <v>-150</v>
      </c>
      <c r="O100" s="498">
        <f t="shared" si="308"/>
        <v>0</v>
      </c>
      <c r="P100" s="499">
        <f t="shared" si="308"/>
        <v>-150</v>
      </c>
      <c r="Q100" s="498">
        <f t="shared" si="308"/>
        <v>0</v>
      </c>
      <c r="R100" s="499">
        <f t="shared" si="308"/>
        <v>-150</v>
      </c>
      <c r="S100" s="500">
        <f t="shared" si="308"/>
        <v>0</v>
      </c>
      <c r="T100" s="501">
        <f t="shared" si="308"/>
        <v>-450</v>
      </c>
    </row>
    <row r="101" spans="1:20" hidden="1" x14ac:dyDescent="0.25"/>
    <row r="102" spans="1:20" ht="15.75" hidden="1" x14ac:dyDescent="0.25">
      <c r="A102" s="1427" t="s">
        <v>296</v>
      </c>
      <c r="B102" s="1428"/>
      <c r="C102" s="1428"/>
      <c r="D102" s="1428"/>
      <c r="E102" s="1428"/>
      <c r="F102" s="1428"/>
      <c r="G102" s="1428"/>
      <c r="H102" s="1428"/>
      <c r="I102" s="1428"/>
      <c r="J102" s="1428"/>
      <c r="K102" s="1428"/>
      <c r="L102" s="1428"/>
      <c r="M102" s="1428"/>
      <c r="N102" s="1428"/>
      <c r="O102" s="1428"/>
      <c r="P102" s="1428"/>
      <c r="Q102" s="1428"/>
      <c r="R102" s="1428"/>
      <c r="S102" s="1428"/>
      <c r="T102" s="1428"/>
    </row>
    <row r="103" spans="1:20" ht="36.75" hidden="1" thickBot="1" x14ac:dyDescent="0.3">
      <c r="A103" s="144" t="s">
        <v>14</v>
      </c>
      <c r="B103" s="403" t="s">
        <v>231</v>
      </c>
      <c r="C103" s="145" t="s">
        <v>173</v>
      </c>
      <c r="D103" s="433" t="s">
        <v>232</v>
      </c>
      <c r="E103" s="475" t="s">
        <v>2</v>
      </c>
      <c r="F103" s="476" t="s">
        <v>234</v>
      </c>
      <c r="G103" s="475" t="s">
        <v>3</v>
      </c>
      <c r="H103" s="476" t="s">
        <v>235</v>
      </c>
      <c r="I103" s="475" t="s">
        <v>4</v>
      </c>
      <c r="J103" s="476" t="s">
        <v>236</v>
      </c>
      <c r="K103" s="380" t="s">
        <v>206</v>
      </c>
      <c r="L103" s="474" t="s">
        <v>233</v>
      </c>
      <c r="M103" s="475" t="s">
        <v>5</v>
      </c>
      <c r="N103" s="476" t="s">
        <v>237</v>
      </c>
      <c r="O103" s="477" t="s">
        <v>203</v>
      </c>
      <c r="P103" s="476" t="s">
        <v>238</v>
      </c>
      <c r="Q103" s="477" t="s">
        <v>204</v>
      </c>
      <c r="R103" s="476" t="s">
        <v>239</v>
      </c>
      <c r="S103" s="380" t="s">
        <v>206</v>
      </c>
      <c r="T103" s="474" t="s">
        <v>233</v>
      </c>
    </row>
    <row r="104" spans="1:20" ht="16.5" hidden="1" thickTop="1" thickBot="1" x14ac:dyDescent="0.3">
      <c r="A104" s="154" t="s">
        <v>25</v>
      </c>
      <c r="B104" s="405">
        <v>30</v>
      </c>
      <c r="C104" s="179">
        <f>'UBS Vila Sabrina'!B22</f>
        <v>4</v>
      </c>
      <c r="D104" s="428">
        <f t="shared" ref="D104" si="310">C104*B104</f>
        <v>120</v>
      </c>
      <c r="E104" s="155">
        <f>'UBS Vila Sabrina'!G22</f>
        <v>5</v>
      </c>
      <c r="F104" s="449">
        <f t="shared" ref="F104" si="311">(E104*$B104)-$D104</f>
        <v>30</v>
      </c>
      <c r="G104" s="155">
        <f>'UBS Vila Sabrina'!I22</f>
        <v>0</v>
      </c>
      <c r="H104" s="449">
        <f t="shared" ref="H104" si="312">(G104*$B104)-$D104</f>
        <v>-120</v>
      </c>
      <c r="I104" s="155">
        <f>'UBS Vila Sabrina'!K22</f>
        <v>0</v>
      </c>
      <c r="J104" s="449">
        <f t="shared" ref="J104" si="313">(I104*$B104)-$D104</f>
        <v>-120</v>
      </c>
      <c r="K104" s="382">
        <f t="shared" ref="K104" si="314">SUM(E104,G104,I104)</f>
        <v>5</v>
      </c>
      <c r="L104" s="462">
        <f t="shared" ref="L104" si="315">(K104*$B104)-$D104*3</f>
        <v>-210</v>
      </c>
      <c r="M104" s="155">
        <f>'UBS Vila Sabrina'!O22</f>
        <v>0</v>
      </c>
      <c r="N104" s="449">
        <f t="shared" ref="N104" si="316">(M104*$B104)-$D104</f>
        <v>-120</v>
      </c>
      <c r="O104" s="155">
        <f>'UBS Vila Sabrina'!Q22</f>
        <v>0</v>
      </c>
      <c r="P104" s="449">
        <f t="shared" ref="P104" si="317">(O104*$B104)-$D104</f>
        <v>-120</v>
      </c>
      <c r="Q104" s="155">
        <f>'UBS Vila Sabrina'!S22</f>
        <v>0</v>
      </c>
      <c r="R104" s="449">
        <f t="shared" ref="R104" si="318">(Q104*$B104)-$D104</f>
        <v>-120</v>
      </c>
      <c r="S104" s="382">
        <f t="shared" ref="S104" si="319">SUM(M104,O104,Q104)</f>
        <v>0</v>
      </c>
      <c r="T104" s="462">
        <f t="shared" ref="T104" si="320">(S104*$B104)-$D104*3</f>
        <v>-360</v>
      </c>
    </row>
    <row r="105" spans="1:20" ht="15.75" hidden="1" thickBot="1" x14ac:dyDescent="0.3">
      <c r="A105" s="502" t="s">
        <v>7</v>
      </c>
      <c r="B105" s="495">
        <f t="shared" ref="B105:T105" si="321">SUM(B104:B104)</f>
        <v>30</v>
      </c>
      <c r="C105" s="496">
        <f t="shared" si="321"/>
        <v>4</v>
      </c>
      <c r="D105" s="497">
        <f t="shared" si="321"/>
        <v>120</v>
      </c>
      <c r="E105" s="498">
        <f t="shared" si="321"/>
        <v>5</v>
      </c>
      <c r="F105" s="499">
        <f t="shared" si="321"/>
        <v>30</v>
      </c>
      <c r="G105" s="498">
        <f t="shared" si="321"/>
        <v>0</v>
      </c>
      <c r="H105" s="499">
        <f t="shared" si="321"/>
        <v>-120</v>
      </c>
      <c r="I105" s="498">
        <f t="shared" si="321"/>
        <v>0</v>
      </c>
      <c r="J105" s="499">
        <f t="shared" si="321"/>
        <v>-120</v>
      </c>
      <c r="K105" s="500">
        <f t="shared" ref="K105:L105" si="322">SUM(K104:K104)</f>
        <v>5</v>
      </c>
      <c r="L105" s="501">
        <f t="shared" si="322"/>
        <v>-210</v>
      </c>
      <c r="M105" s="498">
        <f t="shared" si="321"/>
        <v>0</v>
      </c>
      <c r="N105" s="499">
        <f t="shared" si="321"/>
        <v>-120</v>
      </c>
      <c r="O105" s="498">
        <f t="shared" si="321"/>
        <v>0</v>
      </c>
      <c r="P105" s="499">
        <f t="shared" si="321"/>
        <v>-120</v>
      </c>
      <c r="Q105" s="498">
        <f t="shared" si="321"/>
        <v>0</v>
      </c>
      <c r="R105" s="499">
        <f t="shared" si="321"/>
        <v>-120</v>
      </c>
      <c r="S105" s="500">
        <f t="shared" si="321"/>
        <v>0</v>
      </c>
      <c r="T105" s="501">
        <f t="shared" si="321"/>
        <v>-360</v>
      </c>
    </row>
    <row r="106" spans="1:20" hidden="1" x14ac:dyDescent="0.25"/>
    <row r="107" spans="1:20" ht="15.75" hidden="1" x14ac:dyDescent="0.25">
      <c r="A107" s="1427" t="s">
        <v>298</v>
      </c>
      <c r="B107" s="1428"/>
      <c r="C107" s="1428"/>
      <c r="D107" s="1428"/>
      <c r="E107" s="1428"/>
      <c r="F107" s="1428"/>
      <c r="G107" s="1428"/>
      <c r="H107" s="1428"/>
      <c r="I107" s="1428"/>
      <c r="J107" s="1428"/>
      <c r="K107" s="1428"/>
      <c r="L107" s="1428"/>
      <c r="M107" s="1428"/>
      <c r="N107" s="1428"/>
      <c r="O107" s="1428"/>
      <c r="P107" s="1428"/>
      <c r="Q107" s="1428"/>
      <c r="R107" s="1428"/>
      <c r="S107" s="1428"/>
      <c r="T107" s="1428"/>
    </row>
    <row r="108" spans="1:20" ht="36.75" hidden="1" thickBot="1" x14ac:dyDescent="0.3">
      <c r="A108" s="144" t="s">
        <v>14</v>
      </c>
      <c r="B108" s="403" t="s">
        <v>231</v>
      </c>
      <c r="C108" s="145" t="s">
        <v>173</v>
      </c>
      <c r="D108" s="433" t="s">
        <v>232</v>
      </c>
      <c r="E108" s="475" t="s">
        <v>2</v>
      </c>
      <c r="F108" s="476" t="s">
        <v>234</v>
      </c>
      <c r="G108" s="475" t="s">
        <v>3</v>
      </c>
      <c r="H108" s="476" t="s">
        <v>235</v>
      </c>
      <c r="I108" s="475" t="s">
        <v>4</v>
      </c>
      <c r="J108" s="476" t="s">
        <v>236</v>
      </c>
      <c r="K108" s="380" t="s">
        <v>206</v>
      </c>
      <c r="L108" s="474" t="s">
        <v>233</v>
      </c>
      <c r="M108" s="475" t="s">
        <v>5</v>
      </c>
      <c r="N108" s="476" t="s">
        <v>237</v>
      </c>
      <c r="O108" s="477" t="s">
        <v>203</v>
      </c>
      <c r="P108" s="476" t="s">
        <v>238</v>
      </c>
      <c r="Q108" s="477" t="s">
        <v>204</v>
      </c>
      <c r="R108" s="476" t="s">
        <v>239</v>
      </c>
      <c r="S108" s="380" t="s">
        <v>206</v>
      </c>
      <c r="T108" s="474" t="s">
        <v>233</v>
      </c>
    </row>
    <row r="109" spans="1:20" ht="16.5" hidden="1" thickTop="1" thickBot="1" x14ac:dyDescent="0.3">
      <c r="A109" s="154" t="s">
        <v>25</v>
      </c>
      <c r="B109" s="405">
        <v>30</v>
      </c>
      <c r="C109" s="179">
        <f>'UBS Carandiru'!B28</f>
        <v>5</v>
      </c>
      <c r="D109" s="428">
        <f t="shared" ref="D109" si="323">C109*B109</f>
        <v>150</v>
      </c>
      <c r="E109" s="155">
        <f>'UBS Carandiru'!G28</f>
        <v>5</v>
      </c>
      <c r="F109" s="449">
        <f t="shared" ref="F109" si="324">(E109*$B109)-$D109</f>
        <v>0</v>
      </c>
      <c r="G109" s="155">
        <f>'UBS Carandiru'!I28</f>
        <v>0</v>
      </c>
      <c r="H109" s="449">
        <f t="shared" ref="H109" si="325">(G109*$B109)-$D109</f>
        <v>-150</v>
      </c>
      <c r="I109" s="155">
        <f>'UBS Carandiru'!K28</f>
        <v>0</v>
      </c>
      <c r="J109" s="449">
        <f t="shared" ref="J109" si="326">(I109*$B109)-$D109</f>
        <v>-150</v>
      </c>
      <c r="K109" s="382">
        <f t="shared" ref="K109" si="327">SUM(E109,G109,I109)</f>
        <v>5</v>
      </c>
      <c r="L109" s="462">
        <f t="shared" ref="L109" si="328">(K109*$B109)-$D109*3</f>
        <v>-300</v>
      </c>
      <c r="M109" s="155">
        <f>'UBS Carandiru'!O28</f>
        <v>0</v>
      </c>
      <c r="N109" s="449">
        <f t="shared" ref="N109" si="329">(M109*$B109)-$D109</f>
        <v>-150</v>
      </c>
      <c r="O109" s="155">
        <f>'UBS Carandiru'!Q28</f>
        <v>0</v>
      </c>
      <c r="P109" s="449">
        <f t="shared" ref="P109" si="330">(O109*$B109)-$D109</f>
        <v>-150</v>
      </c>
      <c r="Q109" s="155">
        <f>'UBS Carandiru'!S28</f>
        <v>0</v>
      </c>
      <c r="R109" s="449">
        <f t="shared" ref="R109" si="331">(Q109*$B109)-$D109</f>
        <v>-150</v>
      </c>
      <c r="S109" s="382">
        <f t="shared" ref="S109" si="332">SUM(M109,O109,Q109)</f>
        <v>0</v>
      </c>
      <c r="T109" s="462">
        <f t="shared" ref="T109" si="333">(S109*$B109)-$D109*3</f>
        <v>-450</v>
      </c>
    </row>
    <row r="110" spans="1:20" ht="15.75" hidden="1" thickBot="1" x14ac:dyDescent="0.3">
      <c r="A110" s="502" t="s">
        <v>7</v>
      </c>
      <c r="B110" s="495">
        <f t="shared" ref="B110:T110" si="334">SUM(B109:B109)</f>
        <v>30</v>
      </c>
      <c r="C110" s="496">
        <f t="shared" si="334"/>
        <v>5</v>
      </c>
      <c r="D110" s="497">
        <f t="shared" si="334"/>
        <v>150</v>
      </c>
      <c r="E110" s="498">
        <f t="shared" si="334"/>
        <v>5</v>
      </c>
      <c r="F110" s="499">
        <f t="shared" si="334"/>
        <v>0</v>
      </c>
      <c r="G110" s="498">
        <f t="shared" si="334"/>
        <v>0</v>
      </c>
      <c r="H110" s="499">
        <f t="shared" si="334"/>
        <v>-150</v>
      </c>
      <c r="I110" s="498">
        <f t="shared" si="334"/>
        <v>0</v>
      </c>
      <c r="J110" s="499">
        <f t="shared" si="334"/>
        <v>-150</v>
      </c>
      <c r="K110" s="500">
        <f t="shared" ref="K110:L110" si="335">SUM(K109:K109)</f>
        <v>5</v>
      </c>
      <c r="L110" s="501">
        <f t="shared" si="335"/>
        <v>-300</v>
      </c>
      <c r="M110" s="498">
        <f t="shared" si="334"/>
        <v>0</v>
      </c>
      <c r="N110" s="499">
        <f t="shared" si="334"/>
        <v>-150</v>
      </c>
      <c r="O110" s="498">
        <f t="shared" si="334"/>
        <v>0</v>
      </c>
      <c r="P110" s="499">
        <f t="shared" si="334"/>
        <v>-150</v>
      </c>
      <c r="Q110" s="498">
        <f t="shared" si="334"/>
        <v>0</v>
      </c>
      <c r="R110" s="499">
        <f t="shared" si="334"/>
        <v>-150</v>
      </c>
      <c r="S110" s="500">
        <f t="shared" si="334"/>
        <v>0</v>
      </c>
      <c r="T110" s="501">
        <f t="shared" si="334"/>
        <v>-450</v>
      </c>
    </row>
    <row r="111" spans="1:20" hidden="1" x14ac:dyDescent="0.25"/>
    <row r="112" spans="1:20" ht="15.75" hidden="1" x14ac:dyDescent="0.25">
      <c r="A112" s="1427" t="s">
        <v>302</v>
      </c>
      <c r="B112" s="1428"/>
      <c r="C112" s="1428"/>
      <c r="D112" s="1428"/>
      <c r="E112" s="1428"/>
      <c r="F112" s="1428"/>
      <c r="G112" s="1428"/>
      <c r="H112" s="1428"/>
      <c r="I112" s="1428"/>
      <c r="J112" s="1428"/>
      <c r="K112" s="1428"/>
      <c r="L112" s="1428"/>
      <c r="M112" s="1428"/>
      <c r="N112" s="1428"/>
      <c r="O112" s="1428"/>
      <c r="P112" s="1428"/>
      <c r="Q112" s="1428"/>
      <c r="R112" s="1428"/>
      <c r="S112" s="1428"/>
      <c r="T112" s="1428"/>
    </row>
    <row r="113" spans="1:20" ht="36.75" hidden="1" thickBot="1" x14ac:dyDescent="0.3">
      <c r="A113" s="144" t="s">
        <v>14</v>
      </c>
      <c r="B113" s="403" t="s">
        <v>231</v>
      </c>
      <c r="C113" s="145" t="s">
        <v>173</v>
      </c>
      <c r="D113" s="433" t="s">
        <v>232</v>
      </c>
      <c r="E113" s="475" t="s">
        <v>2</v>
      </c>
      <c r="F113" s="476" t="s">
        <v>234</v>
      </c>
      <c r="G113" s="475" t="s">
        <v>3</v>
      </c>
      <c r="H113" s="476" t="s">
        <v>235</v>
      </c>
      <c r="I113" s="475" t="s">
        <v>4</v>
      </c>
      <c r="J113" s="476" t="s">
        <v>236</v>
      </c>
      <c r="K113" s="380" t="s">
        <v>206</v>
      </c>
      <c r="L113" s="474" t="s">
        <v>233</v>
      </c>
      <c r="M113" s="475" t="s">
        <v>5</v>
      </c>
      <c r="N113" s="476" t="s">
        <v>237</v>
      </c>
      <c r="O113" s="477" t="s">
        <v>203</v>
      </c>
      <c r="P113" s="476" t="s">
        <v>238</v>
      </c>
      <c r="Q113" s="477" t="s">
        <v>204</v>
      </c>
      <c r="R113" s="476" t="s">
        <v>239</v>
      </c>
      <c r="S113" s="380" t="s">
        <v>206</v>
      </c>
      <c r="T113" s="474" t="s">
        <v>233</v>
      </c>
    </row>
    <row r="114" spans="1:20" ht="15.75" hidden="1" thickTop="1" x14ac:dyDescent="0.25">
      <c r="A114" s="154" t="s">
        <v>148</v>
      </c>
      <c r="B114" s="404">
        <v>30</v>
      </c>
      <c r="C114" s="182">
        <f>'CER Carandiru'!B19</f>
        <v>1</v>
      </c>
      <c r="D114" s="427">
        <f t="shared" ref="D114" si="336">C114*B114</f>
        <v>30</v>
      </c>
      <c r="E114" s="152">
        <f>'CER Carandiru'!G19</f>
        <v>1</v>
      </c>
      <c r="F114" s="448">
        <f t="shared" ref="F114" si="337">(E114*$B114)-$D114</f>
        <v>0</v>
      </c>
      <c r="G114" s="152">
        <f>'CER Carandiru'!I19</f>
        <v>0</v>
      </c>
      <c r="H114" s="448">
        <f t="shared" ref="H114" si="338">(G114*$B114)-$D114</f>
        <v>-30</v>
      </c>
      <c r="I114" s="152">
        <f>'CER Carandiru'!K19</f>
        <v>0</v>
      </c>
      <c r="J114" s="448">
        <f t="shared" ref="J114" si="339">(I114*$B114)-$D114</f>
        <v>-30</v>
      </c>
      <c r="K114" s="366">
        <f t="shared" ref="K114" si="340">SUM(E114,G114,I114)</f>
        <v>1</v>
      </c>
      <c r="L114" s="461">
        <f t="shared" ref="L114" si="341">(K114*$B114)-$D114*3</f>
        <v>-60</v>
      </c>
      <c r="M114" s="152">
        <f>'CER Carandiru'!O19</f>
        <v>0</v>
      </c>
      <c r="N114" s="448">
        <f t="shared" ref="N114" si="342">(M114*$B114)-$D114</f>
        <v>-30</v>
      </c>
      <c r="O114" s="152">
        <f>'CER Carandiru'!Q19</f>
        <v>0</v>
      </c>
      <c r="P114" s="448">
        <f t="shared" ref="P114" si="343">(O114*$B114)-$D114</f>
        <v>-30</v>
      </c>
      <c r="Q114" s="152">
        <f>'CER Carandiru'!S19</f>
        <v>0</v>
      </c>
      <c r="R114" s="448">
        <f t="shared" ref="R114" si="344">(Q114*$B114)-$D114</f>
        <v>-30</v>
      </c>
      <c r="S114" s="366">
        <f t="shared" ref="S114" si="345">SUM(M114,O114,Q114)</f>
        <v>0</v>
      </c>
      <c r="T114" s="461">
        <f t="shared" ref="T114" si="346">(S114*$B114)-$D114*3</f>
        <v>-90</v>
      </c>
    </row>
    <row r="115" spans="1:20" ht="15.75" hidden="1" thickBot="1" x14ac:dyDescent="0.3">
      <c r="A115" s="164" t="s">
        <v>7</v>
      </c>
      <c r="B115" s="424">
        <f t="shared" ref="B115:T115" si="347">SUM(B114:B114)</f>
        <v>30</v>
      </c>
      <c r="C115" s="165">
        <f t="shared" si="347"/>
        <v>1</v>
      </c>
      <c r="D115" s="431">
        <f t="shared" si="347"/>
        <v>30</v>
      </c>
      <c r="E115" s="166">
        <f t="shared" si="347"/>
        <v>1</v>
      </c>
      <c r="F115" s="451">
        <f t="shared" si="347"/>
        <v>0</v>
      </c>
      <c r="G115" s="166">
        <f t="shared" si="347"/>
        <v>0</v>
      </c>
      <c r="H115" s="451">
        <f t="shared" si="347"/>
        <v>-30</v>
      </c>
      <c r="I115" s="166">
        <f t="shared" si="347"/>
        <v>0</v>
      </c>
      <c r="J115" s="451">
        <f t="shared" si="347"/>
        <v>-30</v>
      </c>
      <c r="K115" s="106">
        <f t="shared" ref="K115:L115" si="348">SUM(K114:K114)</f>
        <v>1</v>
      </c>
      <c r="L115" s="854">
        <f t="shared" si="348"/>
        <v>-60</v>
      </c>
      <c r="M115" s="166">
        <f t="shared" si="347"/>
        <v>0</v>
      </c>
      <c r="N115" s="451">
        <f t="shared" si="347"/>
        <v>-30</v>
      </c>
      <c r="O115" s="166">
        <f t="shared" si="347"/>
        <v>0</v>
      </c>
      <c r="P115" s="451">
        <f t="shared" si="347"/>
        <v>-30</v>
      </c>
      <c r="Q115" s="166">
        <f t="shared" si="347"/>
        <v>0</v>
      </c>
      <c r="R115" s="451">
        <f t="shared" si="347"/>
        <v>-30</v>
      </c>
      <c r="S115" s="106">
        <f t="shared" si="347"/>
        <v>0</v>
      </c>
      <c r="T115" s="464">
        <f t="shared" si="347"/>
        <v>-90</v>
      </c>
    </row>
    <row r="116" spans="1:20" hidden="1" x14ac:dyDescent="0.25"/>
    <row r="117" spans="1:20" ht="15.75" hidden="1" x14ac:dyDescent="0.25">
      <c r="A117" s="1427" t="s">
        <v>304</v>
      </c>
      <c r="B117" s="1428"/>
      <c r="C117" s="1428"/>
      <c r="D117" s="1428"/>
      <c r="E117" s="1428"/>
      <c r="F117" s="1428"/>
      <c r="G117" s="1428"/>
      <c r="H117" s="1428"/>
      <c r="I117" s="1428"/>
      <c r="J117" s="1428"/>
      <c r="K117" s="1428"/>
      <c r="L117" s="1428"/>
      <c r="M117" s="1428"/>
      <c r="N117" s="1428"/>
      <c r="O117" s="1428"/>
      <c r="P117" s="1428"/>
      <c r="Q117" s="1428"/>
      <c r="R117" s="1428"/>
      <c r="S117" s="1428"/>
      <c r="T117" s="1428"/>
    </row>
    <row r="118" spans="1:20" ht="36.75" hidden="1" thickBot="1" x14ac:dyDescent="0.3">
      <c r="A118" s="144" t="s">
        <v>14</v>
      </c>
      <c r="B118" s="403" t="s">
        <v>231</v>
      </c>
      <c r="C118" s="145" t="s">
        <v>173</v>
      </c>
      <c r="D118" s="433" t="s">
        <v>232</v>
      </c>
      <c r="E118" s="475" t="s">
        <v>2</v>
      </c>
      <c r="F118" s="476" t="s">
        <v>234</v>
      </c>
      <c r="G118" s="475" t="s">
        <v>3</v>
      </c>
      <c r="H118" s="476" t="s">
        <v>235</v>
      </c>
      <c r="I118" s="475" t="s">
        <v>4</v>
      </c>
      <c r="J118" s="476" t="s">
        <v>236</v>
      </c>
      <c r="K118" s="380" t="s">
        <v>206</v>
      </c>
      <c r="L118" s="474" t="s">
        <v>233</v>
      </c>
      <c r="M118" s="475" t="s">
        <v>5</v>
      </c>
      <c r="N118" s="476" t="s">
        <v>237</v>
      </c>
      <c r="O118" s="477" t="s">
        <v>203</v>
      </c>
      <c r="P118" s="476" t="s">
        <v>238</v>
      </c>
      <c r="Q118" s="477" t="s">
        <v>204</v>
      </c>
      <c r="R118" s="476" t="s">
        <v>239</v>
      </c>
      <c r="S118" s="380" t="s">
        <v>206</v>
      </c>
      <c r="T118" s="474" t="s">
        <v>233</v>
      </c>
    </row>
    <row r="119" spans="1:20" ht="15.75" hidden="1" thickTop="1" x14ac:dyDescent="0.25">
      <c r="A119" s="154" t="s">
        <v>138</v>
      </c>
      <c r="B119" s="405">
        <v>40</v>
      </c>
      <c r="C119" s="179">
        <f>'APD no CER III Carandiru'!B14</f>
        <v>1</v>
      </c>
      <c r="D119" s="428">
        <f t="shared" ref="D119" si="349">C119*B119</f>
        <v>40</v>
      </c>
      <c r="E119" s="155">
        <f>'APD no CER III Carandiru'!G14</f>
        <v>1</v>
      </c>
      <c r="F119" s="449">
        <f t="shared" ref="F119" si="350">(E119*$B119)-$D119</f>
        <v>0</v>
      </c>
      <c r="G119" s="155">
        <f>'APD no CER III Carandiru'!I14</f>
        <v>0</v>
      </c>
      <c r="H119" s="449">
        <f t="shared" ref="H119" si="351">(G119*$B119)-$D119</f>
        <v>-40</v>
      </c>
      <c r="I119" s="155">
        <f>'APD no CER III Carandiru'!K14</f>
        <v>0</v>
      </c>
      <c r="J119" s="449">
        <f t="shared" ref="J119" si="352">(I119*$B119)-$D119</f>
        <v>-40</v>
      </c>
      <c r="K119" s="382">
        <f t="shared" ref="K119" si="353">SUM(E119,G119,I119)</f>
        <v>1</v>
      </c>
      <c r="L119" s="462">
        <f t="shared" ref="L119" si="354">(K119*$B119)-$D119*3</f>
        <v>-80</v>
      </c>
      <c r="M119" s="155">
        <f>'APD no CER III Carandiru'!O14</f>
        <v>0</v>
      </c>
      <c r="N119" s="449">
        <f t="shared" ref="N119" si="355">(M119*$B119)-$D119</f>
        <v>-40</v>
      </c>
      <c r="O119" s="155">
        <f>'APD no CER III Carandiru'!Q14</f>
        <v>0</v>
      </c>
      <c r="P119" s="449">
        <f t="shared" ref="P119" si="356">(O119*$B119)-$D119</f>
        <v>-40</v>
      </c>
      <c r="Q119" s="155">
        <f>'APD no CER III Carandiru'!S14</f>
        <v>0</v>
      </c>
      <c r="R119" s="449">
        <f t="shared" ref="R119" si="357">(Q119*$B119)-$D119</f>
        <v>-40</v>
      </c>
      <c r="S119" s="382">
        <f t="shared" ref="S119" si="358">SUM(M119,O119,Q119)</f>
        <v>0</v>
      </c>
      <c r="T119" s="462">
        <f t="shared" ref="T119" si="359">(S119*$B119)-$D119*3</f>
        <v>-120</v>
      </c>
    </row>
    <row r="120" spans="1:20" ht="15.75" hidden="1" thickBot="1" x14ac:dyDescent="0.3">
      <c r="A120" s="164" t="s">
        <v>7</v>
      </c>
      <c r="B120" s="424">
        <f t="shared" ref="B120:T120" si="360">SUM(B119:B119)</f>
        <v>40</v>
      </c>
      <c r="C120" s="165">
        <f t="shared" si="360"/>
        <v>1</v>
      </c>
      <c r="D120" s="431">
        <f t="shared" si="360"/>
        <v>40</v>
      </c>
      <c r="E120" s="166">
        <f t="shared" si="360"/>
        <v>1</v>
      </c>
      <c r="F120" s="451">
        <f t="shared" si="360"/>
        <v>0</v>
      </c>
      <c r="G120" s="166">
        <f t="shared" si="360"/>
        <v>0</v>
      </c>
      <c r="H120" s="451">
        <f t="shared" si="360"/>
        <v>-40</v>
      </c>
      <c r="I120" s="166">
        <f t="shared" si="360"/>
        <v>0</v>
      </c>
      <c r="J120" s="451">
        <f t="shared" si="360"/>
        <v>-40</v>
      </c>
      <c r="K120" s="106">
        <f t="shared" ref="K120:L120" si="361">SUM(K119:K119)</f>
        <v>1</v>
      </c>
      <c r="L120" s="854">
        <f t="shared" si="361"/>
        <v>-80</v>
      </c>
      <c r="M120" s="166">
        <f t="shared" si="360"/>
        <v>0</v>
      </c>
      <c r="N120" s="451">
        <f t="shared" si="360"/>
        <v>-40</v>
      </c>
      <c r="O120" s="166">
        <f t="shared" si="360"/>
        <v>0</v>
      </c>
      <c r="P120" s="451">
        <f t="shared" si="360"/>
        <v>-40</v>
      </c>
      <c r="Q120" s="166">
        <f t="shared" si="360"/>
        <v>0</v>
      </c>
      <c r="R120" s="451">
        <f t="shared" si="360"/>
        <v>-40</v>
      </c>
      <c r="S120" s="106">
        <f t="shared" si="360"/>
        <v>0</v>
      </c>
      <c r="T120" s="464">
        <f t="shared" si="360"/>
        <v>-120</v>
      </c>
    </row>
    <row r="121" spans="1:20" hidden="1" x14ac:dyDescent="0.25"/>
    <row r="122" spans="1:20" ht="15.75" hidden="1" x14ac:dyDescent="0.25">
      <c r="A122" s="1427" t="s">
        <v>300</v>
      </c>
      <c r="B122" s="1428"/>
      <c r="C122" s="1428"/>
      <c r="D122" s="1428"/>
      <c r="E122" s="1428"/>
      <c r="F122" s="1428"/>
      <c r="G122" s="1428"/>
      <c r="H122" s="1428"/>
      <c r="I122" s="1428"/>
      <c r="J122" s="1428"/>
      <c r="K122" s="1428"/>
      <c r="L122" s="1428"/>
      <c r="M122" s="1428"/>
      <c r="N122" s="1428"/>
      <c r="O122" s="1428"/>
      <c r="P122" s="1428"/>
      <c r="Q122" s="1428"/>
      <c r="R122" s="1428"/>
      <c r="S122" s="1428"/>
      <c r="T122" s="1428"/>
    </row>
    <row r="123" spans="1:20" ht="36.75" hidden="1" thickBot="1" x14ac:dyDescent="0.3">
      <c r="A123" s="144" t="s">
        <v>14</v>
      </c>
      <c r="B123" s="403" t="s">
        <v>231</v>
      </c>
      <c r="C123" s="145" t="s">
        <v>173</v>
      </c>
      <c r="D123" s="433" t="s">
        <v>232</v>
      </c>
      <c r="E123" s="475" t="s">
        <v>2</v>
      </c>
      <c r="F123" s="476" t="s">
        <v>234</v>
      </c>
      <c r="G123" s="475" t="s">
        <v>3</v>
      </c>
      <c r="H123" s="476" t="s">
        <v>235</v>
      </c>
      <c r="I123" s="475" t="s">
        <v>4</v>
      </c>
      <c r="J123" s="476" t="s">
        <v>236</v>
      </c>
      <c r="K123" s="380" t="s">
        <v>206</v>
      </c>
      <c r="L123" s="474" t="s">
        <v>233</v>
      </c>
      <c r="M123" s="475" t="s">
        <v>5</v>
      </c>
      <c r="N123" s="476" t="s">
        <v>237</v>
      </c>
      <c r="O123" s="477" t="s">
        <v>203</v>
      </c>
      <c r="P123" s="476" t="s">
        <v>238</v>
      </c>
      <c r="Q123" s="477" t="s">
        <v>204</v>
      </c>
      <c r="R123" s="476" t="s">
        <v>239</v>
      </c>
      <c r="S123" s="380" t="s">
        <v>206</v>
      </c>
      <c r="T123" s="474" t="s">
        <v>233</v>
      </c>
    </row>
    <row r="124" spans="1:20" ht="15.75" hidden="1" thickTop="1" x14ac:dyDescent="0.25">
      <c r="A124" s="154" t="s">
        <v>94</v>
      </c>
      <c r="B124" s="405">
        <v>30</v>
      </c>
      <c r="C124" s="179">
        <f>'URSI CARANDIRU'!B21</f>
        <v>2</v>
      </c>
      <c r="D124" s="428">
        <f t="shared" ref="D124" si="362">C124*B124</f>
        <v>60</v>
      </c>
      <c r="E124" s="155">
        <f>'URSI CARANDIRU'!G21</f>
        <v>2</v>
      </c>
      <c r="F124" s="449">
        <f t="shared" ref="F124" si="363">(E124*$B124)-$D124</f>
        <v>0</v>
      </c>
      <c r="G124" s="155">
        <f>'URSI CARANDIRU'!I21</f>
        <v>0</v>
      </c>
      <c r="H124" s="449">
        <f t="shared" ref="H124" si="364">(G124*$B124)-$D124</f>
        <v>-60</v>
      </c>
      <c r="I124" s="155">
        <f>'URSI CARANDIRU'!K21</f>
        <v>0</v>
      </c>
      <c r="J124" s="449">
        <f t="shared" ref="J124" si="365">(I124*$B124)-$D124</f>
        <v>-60</v>
      </c>
      <c r="K124" s="382">
        <f t="shared" ref="K124" si="366">SUM(E124,G124,I124)</f>
        <v>2</v>
      </c>
      <c r="L124" s="462">
        <f t="shared" ref="L124" si="367">(K124*$B124)-$D124*3</f>
        <v>-120</v>
      </c>
      <c r="M124" s="155">
        <f>'URSI CARANDIRU'!O21</f>
        <v>0</v>
      </c>
      <c r="N124" s="449">
        <f t="shared" ref="N124" si="368">(M124*$B124)-$D124</f>
        <v>-60</v>
      </c>
      <c r="O124" s="155">
        <f>'URSI CARANDIRU'!Q21</f>
        <v>0</v>
      </c>
      <c r="P124" s="449">
        <f t="shared" ref="P124" si="369">(O124*$B124)-$D124</f>
        <v>-60</v>
      </c>
      <c r="Q124" s="155">
        <f>'URSI CARANDIRU'!S21</f>
        <v>0</v>
      </c>
      <c r="R124" s="449">
        <f t="shared" ref="R124" si="370">(Q124*$B124)-$D124</f>
        <v>-60</v>
      </c>
      <c r="S124" s="382">
        <f t="shared" ref="S124" si="371">SUM(M124,O124,Q124)</f>
        <v>0</v>
      </c>
      <c r="T124" s="462">
        <f t="shared" ref="T124" si="372">(S124*$B124)-$D124*3</f>
        <v>-180</v>
      </c>
    </row>
    <row r="125" spans="1:20" ht="15.75" hidden="1" thickBot="1" x14ac:dyDescent="0.3">
      <c r="A125" s="164" t="s">
        <v>7</v>
      </c>
      <c r="B125" s="424">
        <f t="shared" ref="B125:T125" si="373">SUM(B124:B124)</f>
        <v>30</v>
      </c>
      <c r="C125" s="165">
        <f t="shared" si="373"/>
        <v>2</v>
      </c>
      <c r="D125" s="431">
        <f t="shared" si="373"/>
        <v>60</v>
      </c>
      <c r="E125" s="166">
        <f t="shared" si="373"/>
        <v>2</v>
      </c>
      <c r="F125" s="451">
        <f t="shared" si="373"/>
        <v>0</v>
      </c>
      <c r="G125" s="166">
        <f t="shared" si="373"/>
        <v>0</v>
      </c>
      <c r="H125" s="451">
        <f t="shared" si="373"/>
        <v>-60</v>
      </c>
      <c r="I125" s="166">
        <f t="shared" si="373"/>
        <v>0</v>
      </c>
      <c r="J125" s="451">
        <f t="shared" si="373"/>
        <v>-60</v>
      </c>
      <c r="K125" s="106">
        <f t="shared" ref="K125:L125" si="374">SUM(K124:K124)</f>
        <v>2</v>
      </c>
      <c r="L125" s="854">
        <f t="shared" si="374"/>
        <v>-120</v>
      </c>
      <c r="M125" s="166">
        <f t="shared" si="373"/>
        <v>0</v>
      </c>
      <c r="N125" s="451">
        <f t="shared" si="373"/>
        <v>-60</v>
      </c>
      <c r="O125" s="166">
        <f t="shared" si="373"/>
        <v>0</v>
      </c>
      <c r="P125" s="451">
        <f t="shared" si="373"/>
        <v>-60</v>
      </c>
      <c r="Q125" s="166">
        <f t="shared" si="373"/>
        <v>0</v>
      </c>
      <c r="R125" s="451">
        <f t="shared" si="373"/>
        <v>-60</v>
      </c>
      <c r="S125" s="106">
        <f t="shared" si="373"/>
        <v>0</v>
      </c>
      <c r="T125" s="464">
        <f t="shared" si="373"/>
        <v>-180</v>
      </c>
    </row>
    <row r="126" spans="1:20" hidden="1" x14ac:dyDescent="0.25"/>
    <row r="127" spans="1:20" ht="15.75" hidden="1" x14ac:dyDescent="0.25">
      <c r="A127" s="1427" t="s">
        <v>306</v>
      </c>
      <c r="B127" s="1428"/>
      <c r="C127" s="1428"/>
      <c r="D127" s="1428"/>
      <c r="E127" s="1428"/>
      <c r="F127" s="1428"/>
      <c r="G127" s="1428"/>
      <c r="H127" s="1428"/>
      <c r="I127" s="1428"/>
      <c r="J127" s="1428"/>
      <c r="K127" s="1428"/>
      <c r="L127" s="1428"/>
      <c r="M127" s="1428"/>
      <c r="N127" s="1428"/>
      <c r="O127" s="1428"/>
      <c r="P127" s="1428"/>
      <c r="Q127" s="1428"/>
      <c r="R127" s="1428"/>
      <c r="S127" s="1428"/>
      <c r="T127" s="1428"/>
    </row>
    <row r="128" spans="1:20" ht="36.75" hidden="1" thickBot="1" x14ac:dyDescent="0.3">
      <c r="A128" s="144" t="s">
        <v>14</v>
      </c>
      <c r="B128" s="403" t="s">
        <v>231</v>
      </c>
      <c r="C128" s="145" t="s">
        <v>173</v>
      </c>
      <c r="D128" s="433" t="s">
        <v>232</v>
      </c>
      <c r="E128" s="475" t="s">
        <v>2</v>
      </c>
      <c r="F128" s="476" t="s">
        <v>234</v>
      </c>
      <c r="G128" s="475" t="s">
        <v>3</v>
      </c>
      <c r="H128" s="476" t="s">
        <v>235</v>
      </c>
      <c r="I128" s="475" t="s">
        <v>4</v>
      </c>
      <c r="J128" s="476" t="s">
        <v>236</v>
      </c>
      <c r="K128" s="380" t="s">
        <v>206</v>
      </c>
      <c r="L128" s="474" t="s">
        <v>233</v>
      </c>
      <c r="M128" s="475" t="s">
        <v>5</v>
      </c>
      <c r="N128" s="476" t="s">
        <v>237</v>
      </c>
      <c r="O128" s="477" t="s">
        <v>203</v>
      </c>
      <c r="P128" s="476" t="s">
        <v>238</v>
      </c>
      <c r="Q128" s="477" t="s">
        <v>204</v>
      </c>
      <c r="R128" s="476" t="s">
        <v>239</v>
      </c>
      <c r="S128" s="380" t="s">
        <v>206</v>
      </c>
      <c r="T128" s="474" t="s">
        <v>233</v>
      </c>
    </row>
    <row r="129" spans="1:20" ht="16.5" hidden="1" thickTop="1" thickBot="1" x14ac:dyDescent="0.3">
      <c r="A129" s="154" t="s">
        <v>25</v>
      </c>
      <c r="B129" s="405">
        <v>30</v>
      </c>
      <c r="C129" s="179">
        <f>'UBS Vila Maria P Gnecco'!B22</f>
        <v>4</v>
      </c>
      <c r="D129" s="428">
        <f t="shared" ref="D129" si="375">C129*B129</f>
        <v>120</v>
      </c>
      <c r="E129" s="155">
        <f>'UBS Vila Maria P Gnecco'!G22</f>
        <v>4</v>
      </c>
      <c r="F129" s="449">
        <f t="shared" ref="F129" si="376">(E129*$B129)-$D129</f>
        <v>0</v>
      </c>
      <c r="G129" s="155">
        <f>'UBS Vila Maria P Gnecco'!I22</f>
        <v>0</v>
      </c>
      <c r="H129" s="449">
        <f t="shared" ref="H129" si="377">(G129*$B129)-$D129</f>
        <v>-120</v>
      </c>
      <c r="I129" s="155">
        <f>'UBS Vila Maria P Gnecco'!K22</f>
        <v>0</v>
      </c>
      <c r="J129" s="449">
        <f t="shared" ref="J129" si="378">(I129*$B129)-$D129</f>
        <v>-120</v>
      </c>
      <c r="K129" s="382">
        <f t="shared" ref="K129" si="379">SUM(E129,G129,I129)</f>
        <v>4</v>
      </c>
      <c r="L129" s="462">
        <f t="shared" ref="L129" si="380">(K129*$B129)-$D129*3</f>
        <v>-240</v>
      </c>
      <c r="M129" s="155">
        <f>'UBS Vila Maria P Gnecco'!O22</f>
        <v>0</v>
      </c>
      <c r="N129" s="449">
        <f t="shared" ref="N129" si="381">(M129*$B129)-$D129</f>
        <v>-120</v>
      </c>
      <c r="O129" s="155">
        <f>'UBS Vila Maria P Gnecco'!Q22</f>
        <v>0</v>
      </c>
      <c r="P129" s="449">
        <f t="shared" ref="P129" si="382">(O129*$B129)-$D129</f>
        <v>-120</v>
      </c>
      <c r="Q129" s="155">
        <f>'UBS Vila Maria P Gnecco'!S22</f>
        <v>0</v>
      </c>
      <c r="R129" s="449">
        <f t="shared" ref="R129" si="383">(Q129*$B129)-$D129</f>
        <v>-120</v>
      </c>
      <c r="S129" s="382">
        <f t="shared" ref="S129" si="384">SUM(M129,O129,Q129)</f>
        <v>0</v>
      </c>
      <c r="T129" s="462">
        <f t="shared" ref="T129" si="385">(S129*$B129)-$D129*3</f>
        <v>-360</v>
      </c>
    </row>
    <row r="130" spans="1:20" ht="15.75" hidden="1" thickBot="1" x14ac:dyDescent="0.3">
      <c r="A130" s="502" t="s">
        <v>7</v>
      </c>
      <c r="B130" s="495">
        <f t="shared" ref="B130:T130" si="386">SUM(B129:B129)</f>
        <v>30</v>
      </c>
      <c r="C130" s="496">
        <f t="shared" si="386"/>
        <v>4</v>
      </c>
      <c r="D130" s="497">
        <f t="shared" si="386"/>
        <v>120</v>
      </c>
      <c r="E130" s="498">
        <f t="shared" si="386"/>
        <v>4</v>
      </c>
      <c r="F130" s="499">
        <f t="shared" si="386"/>
        <v>0</v>
      </c>
      <c r="G130" s="498">
        <f t="shared" si="386"/>
        <v>0</v>
      </c>
      <c r="H130" s="499">
        <f t="shared" si="386"/>
        <v>-120</v>
      </c>
      <c r="I130" s="498">
        <f t="shared" si="386"/>
        <v>0</v>
      </c>
      <c r="J130" s="499">
        <f t="shared" si="386"/>
        <v>-120</v>
      </c>
      <c r="K130" s="500">
        <f t="shared" ref="K130:L130" si="387">SUM(K129:K129)</f>
        <v>4</v>
      </c>
      <c r="L130" s="501">
        <f t="shared" si="387"/>
        <v>-240</v>
      </c>
      <c r="M130" s="498">
        <f t="shared" si="386"/>
        <v>0</v>
      </c>
      <c r="N130" s="499">
        <f t="shared" si="386"/>
        <v>-120</v>
      </c>
      <c r="O130" s="498">
        <f t="shared" si="386"/>
        <v>0</v>
      </c>
      <c r="P130" s="499">
        <f t="shared" si="386"/>
        <v>-120</v>
      </c>
      <c r="Q130" s="498">
        <f t="shared" si="386"/>
        <v>0</v>
      </c>
      <c r="R130" s="499">
        <f t="shared" si="386"/>
        <v>-120</v>
      </c>
      <c r="S130" s="500">
        <f t="shared" si="386"/>
        <v>0</v>
      </c>
      <c r="T130" s="501">
        <f t="shared" si="386"/>
        <v>-360</v>
      </c>
    </row>
    <row r="131" spans="1:20" hidden="1" x14ac:dyDescent="0.25"/>
    <row r="132" spans="1:20" ht="15.75" hidden="1" x14ac:dyDescent="0.25">
      <c r="A132" s="1427" t="s">
        <v>308</v>
      </c>
      <c r="B132" s="1428"/>
      <c r="C132" s="1428"/>
      <c r="D132" s="1428"/>
      <c r="E132" s="1428"/>
      <c r="F132" s="1428"/>
      <c r="G132" s="1428"/>
      <c r="H132" s="1428"/>
      <c r="I132" s="1428"/>
      <c r="J132" s="1428"/>
      <c r="K132" s="1428"/>
      <c r="L132" s="1428"/>
      <c r="M132" s="1428"/>
      <c r="N132" s="1428"/>
      <c r="O132" s="1428"/>
      <c r="P132" s="1428"/>
      <c r="Q132" s="1428"/>
      <c r="R132" s="1428"/>
      <c r="S132" s="1428"/>
      <c r="T132" s="1428"/>
    </row>
    <row r="133" spans="1:20" ht="36.75" hidden="1" thickBot="1" x14ac:dyDescent="0.3">
      <c r="A133" s="144" t="s">
        <v>14</v>
      </c>
      <c r="B133" s="403" t="s">
        <v>231</v>
      </c>
      <c r="C133" s="145" t="s">
        <v>173</v>
      </c>
      <c r="D133" s="433" t="s">
        <v>232</v>
      </c>
      <c r="E133" s="475" t="s">
        <v>2</v>
      </c>
      <c r="F133" s="476" t="s">
        <v>234</v>
      </c>
      <c r="G133" s="475" t="s">
        <v>3</v>
      </c>
      <c r="H133" s="476" t="s">
        <v>235</v>
      </c>
      <c r="I133" s="475" t="s">
        <v>4</v>
      </c>
      <c r="J133" s="476" t="s">
        <v>236</v>
      </c>
      <c r="K133" s="380" t="s">
        <v>206</v>
      </c>
      <c r="L133" s="474" t="s">
        <v>233</v>
      </c>
      <c r="M133" s="475" t="s">
        <v>5</v>
      </c>
      <c r="N133" s="476" t="s">
        <v>237</v>
      </c>
      <c r="O133" s="477" t="s">
        <v>203</v>
      </c>
      <c r="P133" s="476" t="s">
        <v>238</v>
      </c>
      <c r="Q133" s="477" t="s">
        <v>204</v>
      </c>
      <c r="R133" s="476" t="s">
        <v>239</v>
      </c>
      <c r="S133" s="380" t="s">
        <v>206</v>
      </c>
      <c r="T133" s="474" t="s">
        <v>233</v>
      </c>
    </row>
    <row r="134" spans="1:20" ht="15.75" hidden="1" thickTop="1" x14ac:dyDescent="0.25">
      <c r="A134" s="154" t="s">
        <v>25</v>
      </c>
      <c r="B134" s="405">
        <v>30</v>
      </c>
      <c r="C134" s="238">
        <f>'UBS Jardim Julieta'!B19</f>
        <v>4</v>
      </c>
      <c r="D134" s="435">
        <f t="shared" ref="D134" si="388">C134*B134</f>
        <v>120</v>
      </c>
      <c r="E134" s="155">
        <f>'UBS Jardim Julieta'!G19</f>
        <v>4</v>
      </c>
      <c r="F134" s="449">
        <f t="shared" ref="F134" si="389">(E134*$B134)-$D134</f>
        <v>0</v>
      </c>
      <c r="G134" s="155">
        <f>'UBS Jardim Julieta'!I19</f>
        <v>0</v>
      </c>
      <c r="H134" s="449">
        <f t="shared" ref="H134" si="390">(G134*$B134)-$D134</f>
        <v>-120</v>
      </c>
      <c r="I134" s="155">
        <f>'UBS Jardim Julieta'!K19</f>
        <v>0</v>
      </c>
      <c r="J134" s="449">
        <f t="shared" ref="J134" si="391">(I134*$B134)-$D134</f>
        <v>-120</v>
      </c>
      <c r="K134" s="382">
        <f t="shared" ref="K134" si="392">SUM(E134,G134,I134)</f>
        <v>4</v>
      </c>
      <c r="L134" s="462">
        <f t="shared" ref="L134" si="393">(K134*$B134)-$D134*3</f>
        <v>-240</v>
      </c>
      <c r="M134" s="155">
        <f>'UBS Jardim Julieta'!O19</f>
        <v>0</v>
      </c>
      <c r="N134" s="449">
        <f t="shared" ref="N134" si="394">(M134*$B134)-$D134</f>
        <v>-120</v>
      </c>
      <c r="O134" s="155">
        <f>'UBS Jardim Julieta'!Q19</f>
        <v>0</v>
      </c>
      <c r="P134" s="449">
        <f t="shared" ref="P134" si="395">(O134*$B134)-$D134</f>
        <v>-120</v>
      </c>
      <c r="Q134" s="155">
        <f>'UBS Jardim Julieta'!S19</f>
        <v>0</v>
      </c>
      <c r="R134" s="449">
        <f t="shared" ref="R134" si="396">(Q134*$B134)-$D134</f>
        <v>-120</v>
      </c>
      <c r="S134" s="382">
        <f t="shared" ref="S134" si="397">SUM(M134,O134,Q134)</f>
        <v>0</v>
      </c>
      <c r="T134" s="462">
        <f t="shared" ref="T134" si="398">(S134*$B134)-$D134*3</f>
        <v>-360</v>
      </c>
    </row>
    <row r="135" spans="1:20" ht="15.75" hidden="1" thickBot="1" x14ac:dyDescent="0.3">
      <c r="A135" s="164" t="s">
        <v>7</v>
      </c>
      <c r="B135" s="424">
        <f t="shared" ref="B135:T135" si="399">SUM(B134:B134)</f>
        <v>30</v>
      </c>
      <c r="C135" s="165">
        <f t="shared" si="399"/>
        <v>4</v>
      </c>
      <c r="D135" s="431">
        <f t="shared" si="399"/>
        <v>120</v>
      </c>
      <c r="E135" s="166">
        <f t="shared" si="399"/>
        <v>4</v>
      </c>
      <c r="F135" s="451">
        <f t="shared" si="399"/>
        <v>0</v>
      </c>
      <c r="G135" s="166">
        <f t="shared" si="399"/>
        <v>0</v>
      </c>
      <c r="H135" s="451">
        <f t="shared" si="399"/>
        <v>-120</v>
      </c>
      <c r="I135" s="166">
        <f t="shared" si="399"/>
        <v>0</v>
      </c>
      <c r="J135" s="451">
        <f t="shared" si="399"/>
        <v>-120</v>
      </c>
      <c r="K135" s="106">
        <f t="shared" ref="K135:L135" si="400">SUM(K134:K134)</f>
        <v>4</v>
      </c>
      <c r="L135" s="854">
        <f t="shared" si="400"/>
        <v>-240</v>
      </c>
      <c r="M135" s="166">
        <f t="shared" si="399"/>
        <v>0</v>
      </c>
      <c r="N135" s="451">
        <f t="shared" si="399"/>
        <v>-120</v>
      </c>
      <c r="O135" s="166">
        <f t="shared" si="399"/>
        <v>0</v>
      </c>
      <c r="P135" s="451">
        <f t="shared" si="399"/>
        <v>-120</v>
      </c>
      <c r="Q135" s="166">
        <f t="shared" si="399"/>
        <v>0</v>
      </c>
      <c r="R135" s="451">
        <f t="shared" si="399"/>
        <v>-120</v>
      </c>
      <c r="S135" s="106">
        <f t="shared" si="399"/>
        <v>0</v>
      </c>
      <c r="T135" s="464">
        <f t="shared" si="399"/>
        <v>-360</v>
      </c>
    </row>
    <row r="136" spans="1:20" hidden="1" x14ac:dyDescent="0.25"/>
    <row r="137" spans="1:20" ht="15.75" hidden="1" x14ac:dyDescent="0.25">
      <c r="A137" s="1427" t="s">
        <v>310</v>
      </c>
      <c r="B137" s="1428"/>
      <c r="C137" s="1428"/>
      <c r="D137" s="1428"/>
      <c r="E137" s="1428"/>
      <c r="F137" s="1428"/>
      <c r="G137" s="1428"/>
      <c r="H137" s="1428"/>
      <c r="I137" s="1428"/>
      <c r="J137" s="1428"/>
      <c r="K137" s="1428"/>
      <c r="L137" s="1428"/>
      <c r="M137" s="1428"/>
      <c r="N137" s="1428"/>
      <c r="O137" s="1428"/>
      <c r="P137" s="1428"/>
      <c r="Q137" s="1428"/>
      <c r="R137" s="1428"/>
      <c r="S137" s="1428"/>
      <c r="T137" s="1428"/>
    </row>
    <row r="138" spans="1:20" ht="36.75" hidden="1" thickBot="1" x14ac:dyDescent="0.3">
      <c r="A138" s="144" t="s">
        <v>14</v>
      </c>
      <c r="B138" s="403" t="s">
        <v>231</v>
      </c>
      <c r="C138" s="145" t="s">
        <v>173</v>
      </c>
      <c r="D138" s="433" t="s">
        <v>232</v>
      </c>
      <c r="E138" s="475" t="s">
        <v>2</v>
      </c>
      <c r="F138" s="476" t="s">
        <v>234</v>
      </c>
      <c r="G138" s="475" t="s">
        <v>3</v>
      </c>
      <c r="H138" s="476" t="s">
        <v>235</v>
      </c>
      <c r="I138" s="475" t="s">
        <v>4</v>
      </c>
      <c r="J138" s="476" t="s">
        <v>236</v>
      </c>
      <c r="K138" s="380" t="s">
        <v>206</v>
      </c>
      <c r="L138" s="474" t="s">
        <v>233</v>
      </c>
      <c r="M138" s="475" t="s">
        <v>5</v>
      </c>
      <c r="N138" s="476" t="s">
        <v>237</v>
      </c>
      <c r="O138" s="477" t="s">
        <v>203</v>
      </c>
      <c r="P138" s="476" t="s">
        <v>238</v>
      </c>
      <c r="Q138" s="477" t="s">
        <v>204</v>
      </c>
      <c r="R138" s="476" t="s">
        <v>239</v>
      </c>
      <c r="S138" s="380" t="s">
        <v>206</v>
      </c>
      <c r="T138" s="474" t="s">
        <v>233</v>
      </c>
    </row>
    <row r="139" spans="1:20" ht="15.75" hidden="1" thickTop="1" x14ac:dyDescent="0.25">
      <c r="A139" s="207" t="s">
        <v>131</v>
      </c>
      <c r="B139" s="417">
        <v>40</v>
      </c>
      <c r="C139" s="317">
        <f>'CAPS INF II VM-VG'!B17</f>
        <v>1</v>
      </c>
      <c r="D139" s="443">
        <f t="shared" ref="D139:D140" si="401">C139*B139</f>
        <v>40</v>
      </c>
      <c r="E139" s="198">
        <f>'CAPS INF II VM-VG'!G17</f>
        <v>1</v>
      </c>
      <c r="F139" s="456">
        <f t="shared" ref="F139:F140" si="402">(E139*$B139)-$D139</f>
        <v>0</v>
      </c>
      <c r="G139" s="198">
        <f>'CAPS INF II VM-VG'!I17</f>
        <v>0</v>
      </c>
      <c r="H139" s="456">
        <f t="shared" ref="H139:H140" si="403">(G139*$B139)-$D139</f>
        <v>-40</v>
      </c>
      <c r="I139" s="198">
        <f>'CAPS INF II VM-VG'!K17</f>
        <v>0</v>
      </c>
      <c r="J139" s="456">
        <f t="shared" ref="J139:J140" si="404">(I139*$B139)-$D139</f>
        <v>-40</v>
      </c>
      <c r="K139" s="389">
        <f t="shared" ref="K139:K140" si="405">SUM(E139,G139,I139)</f>
        <v>1</v>
      </c>
      <c r="L139" s="469">
        <f t="shared" ref="L139:L140" si="406">(K139*$B139)-$D139*3</f>
        <v>-80</v>
      </c>
      <c r="M139" s="198">
        <f>'CAPS INF II VM-VG'!O17</f>
        <v>0</v>
      </c>
      <c r="N139" s="456">
        <f t="shared" ref="N139:N140" si="407">(M139*$B139)-$D139</f>
        <v>-40</v>
      </c>
      <c r="O139" s="198">
        <f>'CAPS INF II VM-VG'!Q17</f>
        <v>0</v>
      </c>
      <c r="P139" s="456">
        <f t="shared" ref="P139:P140" si="408">(O139*$B139)-$D139</f>
        <v>-40</v>
      </c>
      <c r="Q139" s="198">
        <f>'CAPS INF II VM-VG'!S17</f>
        <v>0</v>
      </c>
      <c r="R139" s="456">
        <f t="shared" ref="R139:R140" si="409">(Q139*$B139)-$D139</f>
        <v>-40</v>
      </c>
      <c r="S139" s="389">
        <f t="shared" ref="S139:S140" si="410">SUM(M139,O139,Q139)</f>
        <v>0</v>
      </c>
      <c r="T139" s="469">
        <f t="shared" ref="T139:T140" si="411">(S139*$B139)-$D139*3</f>
        <v>-120</v>
      </c>
    </row>
    <row r="140" spans="1:20" hidden="1" x14ac:dyDescent="0.25">
      <c r="A140" s="207" t="s">
        <v>132</v>
      </c>
      <c r="B140" s="417">
        <v>30</v>
      </c>
      <c r="C140" s="317">
        <f>'CAPS INF II VM-VG'!B18</f>
        <v>2</v>
      </c>
      <c r="D140" s="443">
        <f t="shared" si="401"/>
        <v>60</v>
      </c>
      <c r="E140" s="198">
        <f>'CAPS INF II VM-VG'!G18</f>
        <v>1</v>
      </c>
      <c r="F140" s="456">
        <f t="shared" si="402"/>
        <v>-30</v>
      </c>
      <c r="G140" s="198">
        <f>'CAPS INF II VM-VG'!I18</f>
        <v>0</v>
      </c>
      <c r="H140" s="456">
        <f t="shared" si="403"/>
        <v>-60</v>
      </c>
      <c r="I140" s="198">
        <f>'CAPS INF II VM-VG'!K18</f>
        <v>0</v>
      </c>
      <c r="J140" s="456">
        <f t="shared" si="404"/>
        <v>-60</v>
      </c>
      <c r="K140" s="389">
        <f t="shared" si="405"/>
        <v>1</v>
      </c>
      <c r="L140" s="469">
        <f t="shared" si="406"/>
        <v>-150</v>
      </c>
      <c r="M140" s="198">
        <f>'CAPS INF II VM-VG'!O18</f>
        <v>0</v>
      </c>
      <c r="N140" s="456">
        <f t="shared" si="407"/>
        <v>-60</v>
      </c>
      <c r="O140" s="198">
        <f>'CAPS INF II VM-VG'!Q18</f>
        <v>0</v>
      </c>
      <c r="P140" s="456">
        <f t="shared" si="408"/>
        <v>-60</v>
      </c>
      <c r="Q140" s="198">
        <f>'CAPS INF II VM-VG'!S18</f>
        <v>0</v>
      </c>
      <c r="R140" s="456">
        <f t="shared" si="409"/>
        <v>-60</v>
      </c>
      <c r="S140" s="389">
        <f t="shared" si="410"/>
        <v>0</v>
      </c>
      <c r="T140" s="469">
        <f t="shared" si="411"/>
        <v>-180</v>
      </c>
    </row>
    <row r="141" spans="1:20" ht="15.75" hidden="1" thickBot="1" x14ac:dyDescent="0.3">
      <c r="A141" s="164" t="s">
        <v>7</v>
      </c>
      <c r="B141" s="424">
        <f t="shared" ref="B141:T141" si="412">SUM(B139:B140)</f>
        <v>70</v>
      </c>
      <c r="C141" s="165">
        <f t="shared" si="412"/>
        <v>3</v>
      </c>
      <c r="D141" s="431">
        <f t="shared" si="412"/>
        <v>100</v>
      </c>
      <c r="E141" s="166">
        <f t="shared" si="412"/>
        <v>2</v>
      </c>
      <c r="F141" s="451">
        <f t="shared" si="412"/>
        <v>-30</v>
      </c>
      <c r="G141" s="166">
        <f t="shared" si="412"/>
        <v>0</v>
      </c>
      <c r="H141" s="451">
        <f t="shared" si="412"/>
        <v>-100</v>
      </c>
      <c r="I141" s="166">
        <f t="shared" si="412"/>
        <v>0</v>
      </c>
      <c r="J141" s="451">
        <f t="shared" si="412"/>
        <v>-100</v>
      </c>
      <c r="K141" s="106">
        <f t="shared" ref="K141:L141" si="413">SUM(K139:K140)</f>
        <v>2</v>
      </c>
      <c r="L141" s="854">
        <f t="shared" si="413"/>
        <v>-230</v>
      </c>
      <c r="M141" s="166">
        <f t="shared" si="412"/>
        <v>0</v>
      </c>
      <c r="N141" s="451">
        <f t="shared" si="412"/>
        <v>-100</v>
      </c>
      <c r="O141" s="166">
        <f t="shared" si="412"/>
        <v>0</v>
      </c>
      <c r="P141" s="451">
        <f t="shared" si="412"/>
        <v>-100</v>
      </c>
      <c r="Q141" s="166">
        <f t="shared" si="412"/>
        <v>0</v>
      </c>
      <c r="R141" s="451">
        <f t="shared" si="412"/>
        <v>-100</v>
      </c>
      <c r="S141" s="106">
        <f t="shared" si="412"/>
        <v>0</v>
      </c>
      <c r="T141" s="464">
        <f t="shared" si="412"/>
        <v>-300</v>
      </c>
    </row>
    <row r="142" spans="1:20" hidden="1" x14ac:dyDescent="0.25"/>
    <row r="143" spans="1:20" ht="15.75" hidden="1" x14ac:dyDescent="0.25">
      <c r="A143" s="1427" t="s">
        <v>312</v>
      </c>
      <c r="B143" s="1428"/>
      <c r="C143" s="1428"/>
      <c r="D143" s="1428"/>
      <c r="E143" s="1428"/>
      <c r="F143" s="1428"/>
      <c r="G143" s="1428"/>
      <c r="H143" s="1428"/>
      <c r="I143" s="1428"/>
      <c r="J143" s="1428"/>
      <c r="K143" s="1428"/>
      <c r="L143" s="1428"/>
      <c r="M143" s="1428"/>
      <c r="N143" s="1428"/>
      <c r="O143" s="1428"/>
      <c r="P143" s="1428"/>
      <c r="Q143" s="1428"/>
      <c r="R143" s="1428"/>
      <c r="S143" s="1428"/>
      <c r="T143" s="1428"/>
    </row>
    <row r="144" spans="1:20" ht="36.75" hidden="1" thickBot="1" x14ac:dyDescent="0.3">
      <c r="A144" s="144" t="s">
        <v>14</v>
      </c>
      <c r="B144" s="403" t="s">
        <v>231</v>
      </c>
      <c r="C144" s="145" t="s">
        <v>173</v>
      </c>
      <c r="D144" s="433" t="s">
        <v>232</v>
      </c>
      <c r="E144" s="475" t="s">
        <v>2</v>
      </c>
      <c r="F144" s="476" t="s">
        <v>234</v>
      </c>
      <c r="G144" s="475" t="s">
        <v>3</v>
      </c>
      <c r="H144" s="476" t="s">
        <v>235</v>
      </c>
      <c r="I144" s="475" t="s">
        <v>4</v>
      </c>
      <c r="J144" s="476" t="s">
        <v>236</v>
      </c>
      <c r="K144" s="380" t="s">
        <v>206</v>
      </c>
      <c r="L144" s="474" t="s">
        <v>233</v>
      </c>
      <c r="M144" s="475" t="s">
        <v>5</v>
      </c>
      <c r="N144" s="476" t="s">
        <v>237</v>
      </c>
      <c r="O144" s="477" t="s">
        <v>203</v>
      </c>
      <c r="P144" s="476" t="s">
        <v>238</v>
      </c>
      <c r="Q144" s="477" t="s">
        <v>204</v>
      </c>
      <c r="R144" s="476" t="s">
        <v>239</v>
      </c>
      <c r="S144" s="380" t="s">
        <v>206</v>
      </c>
      <c r="T144" s="474" t="s">
        <v>233</v>
      </c>
    </row>
    <row r="145" spans="1:20" ht="15.75" hidden="1" thickTop="1" x14ac:dyDescent="0.25">
      <c r="A145" s="215" t="s">
        <v>125</v>
      </c>
      <c r="B145" s="420">
        <v>40</v>
      </c>
      <c r="C145" s="319">
        <f>'HORA CERTA'!B46</f>
        <v>1</v>
      </c>
      <c r="D145" s="443">
        <f t="shared" ref="D145:D146" si="414">C145*B145</f>
        <v>40</v>
      </c>
      <c r="E145" s="505">
        <f>'HORA CERTA'!G46</f>
        <v>1.75</v>
      </c>
      <c r="F145" s="504">
        <f t="shared" ref="F145:F146" si="415">(E145*$B145)-$D145</f>
        <v>30</v>
      </c>
      <c r="G145" s="505">
        <f>'HORA CERTA'!I46</f>
        <v>0</v>
      </c>
      <c r="H145" s="504">
        <f t="shared" ref="H145:H146" si="416">(G145*$B145)-$D145</f>
        <v>-40</v>
      </c>
      <c r="I145" s="505">
        <f>'HORA CERTA'!K46</f>
        <v>0</v>
      </c>
      <c r="J145" s="504">
        <f t="shared" ref="J145:J146" si="417">(I145*$B145)-$D145</f>
        <v>-40</v>
      </c>
      <c r="K145" s="220">
        <f t="shared" ref="K145:K146" si="418">SUM(E145,G145,I145)</f>
        <v>1.75</v>
      </c>
      <c r="L145" s="472">
        <f t="shared" ref="L145:L146" si="419">(K145*$B145)-$D145*3</f>
        <v>-50</v>
      </c>
      <c r="M145" s="505">
        <f>'HORA CERTA'!O46</f>
        <v>0</v>
      </c>
      <c r="N145" s="504">
        <f t="shared" ref="N145:N146" si="420">(M145*$B145)-$D145</f>
        <v>-40</v>
      </c>
      <c r="O145" s="505">
        <f>'HORA CERTA'!Q46</f>
        <v>0</v>
      </c>
      <c r="P145" s="504">
        <f t="shared" ref="P145:P146" si="421">(O145*$B145)-$D145</f>
        <v>-40</v>
      </c>
      <c r="Q145" s="505">
        <f>'HORA CERTA'!S46</f>
        <v>0</v>
      </c>
      <c r="R145" s="504">
        <f t="shared" ref="R145:R146" si="422">(Q145*$B145)-$D145</f>
        <v>-40</v>
      </c>
      <c r="S145" s="220">
        <f t="shared" ref="S145:S146" si="423">SUM(M145,O145,Q145)</f>
        <v>0</v>
      </c>
      <c r="T145" s="472">
        <f t="shared" ref="T145:T146" si="424">(S145*$B145)-$D145*3</f>
        <v>-120</v>
      </c>
    </row>
    <row r="146" spans="1:20" ht="15.75" hidden="1" thickBot="1" x14ac:dyDescent="0.3">
      <c r="A146" s="221" t="s">
        <v>126</v>
      </c>
      <c r="B146" s="421">
        <v>36</v>
      </c>
      <c r="C146" s="318">
        <f>'HORA CERTA'!B47</f>
        <v>4</v>
      </c>
      <c r="D146" s="444">
        <f t="shared" si="414"/>
        <v>144</v>
      </c>
      <c r="E146" s="506">
        <f>'HORA CERTA'!G47</f>
        <v>4</v>
      </c>
      <c r="F146" s="503">
        <f t="shared" si="415"/>
        <v>0</v>
      </c>
      <c r="G146" s="506">
        <f>'HORA CERTA'!I47</f>
        <v>0</v>
      </c>
      <c r="H146" s="503">
        <f t="shared" si="416"/>
        <v>-144</v>
      </c>
      <c r="I146" s="506">
        <f>'HORA CERTA'!K47</f>
        <v>0</v>
      </c>
      <c r="J146" s="503">
        <f t="shared" si="417"/>
        <v>-144</v>
      </c>
      <c r="K146" s="223">
        <f t="shared" si="418"/>
        <v>4</v>
      </c>
      <c r="L146" s="471">
        <f t="shared" si="419"/>
        <v>-288</v>
      </c>
      <c r="M146" s="506">
        <f>'HORA CERTA'!O47</f>
        <v>0</v>
      </c>
      <c r="N146" s="503">
        <f t="shared" si="420"/>
        <v>-144</v>
      </c>
      <c r="O146" s="506">
        <f>'HORA CERTA'!Q47</f>
        <v>0</v>
      </c>
      <c r="P146" s="503">
        <f t="shared" si="421"/>
        <v>-144</v>
      </c>
      <c r="Q146" s="506">
        <f>'HORA CERTA'!S47</f>
        <v>0</v>
      </c>
      <c r="R146" s="503">
        <f t="shared" si="422"/>
        <v>-144</v>
      </c>
      <c r="S146" s="223">
        <f t="shared" si="423"/>
        <v>0</v>
      </c>
      <c r="T146" s="471">
        <f t="shared" si="424"/>
        <v>-432</v>
      </c>
    </row>
    <row r="147" spans="1:20" ht="15.75" hidden="1" thickBot="1" x14ac:dyDescent="0.3">
      <c r="A147" s="224" t="s">
        <v>7</v>
      </c>
      <c r="B147" s="425">
        <f t="shared" ref="B147:T147" si="425">SUM(B145:B146)</f>
        <v>76</v>
      </c>
      <c r="C147" s="225">
        <f t="shared" si="425"/>
        <v>5</v>
      </c>
      <c r="D147" s="445">
        <f t="shared" si="425"/>
        <v>184</v>
      </c>
      <c r="E147" s="226">
        <f t="shared" si="425"/>
        <v>5.75</v>
      </c>
      <c r="F147" s="458">
        <f t="shared" si="425"/>
        <v>30</v>
      </c>
      <c r="G147" s="226">
        <f t="shared" si="425"/>
        <v>0</v>
      </c>
      <c r="H147" s="458">
        <f t="shared" si="425"/>
        <v>-184</v>
      </c>
      <c r="I147" s="226">
        <f t="shared" si="425"/>
        <v>0</v>
      </c>
      <c r="J147" s="458">
        <f t="shared" si="425"/>
        <v>-184</v>
      </c>
      <c r="K147" s="228">
        <f t="shared" ref="K147:L147" si="426">SUM(K145:K146)</f>
        <v>5.75</v>
      </c>
      <c r="L147" s="473">
        <f t="shared" si="426"/>
        <v>-338</v>
      </c>
      <c r="M147" s="226">
        <f t="shared" si="425"/>
        <v>0</v>
      </c>
      <c r="N147" s="458">
        <f t="shared" si="425"/>
        <v>-184</v>
      </c>
      <c r="O147" s="226">
        <f t="shared" si="425"/>
        <v>0</v>
      </c>
      <c r="P147" s="458">
        <f t="shared" si="425"/>
        <v>-184</v>
      </c>
      <c r="Q147" s="226">
        <f t="shared" si="425"/>
        <v>0</v>
      </c>
      <c r="R147" s="458">
        <f t="shared" si="425"/>
        <v>-184</v>
      </c>
      <c r="S147" s="228">
        <f t="shared" si="425"/>
        <v>0</v>
      </c>
      <c r="T147" s="473">
        <f t="shared" si="425"/>
        <v>-552</v>
      </c>
    </row>
    <row r="149" spans="1:20" x14ac:dyDescent="0.25">
      <c r="D149" s="446"/>
    </row>
  </sheetData>
  <sheetProtection sheet="1" objects="1" scenarios="1"/>
  <mergeCells count="30">
    <mergeCell ref="A1:O1"/>
    <mergeCell ref="A2:O2"/>
    <mergeCell ref="A41:T41"/>
    <mergeCell ref="A47:T47"/>
    <mergeCell ref="A53:T53"/>
    <mergeCell ref="F15:F16"/>
    <mergeCell ref="H15:H16"/>
    <mergeCell ref="J15:J16"/>
    <mergeCell ref="N15:N16"/>
    <mergeCell ref="P15:P16"/>
    <mergeCell ref="R15:R16"/>
    <mergeCell ref="T15:T16"/>
    <mergeCell ref="A4:T4"/>
    <mergeCell ref="L15:L16"/>
    <mergeCell ref="A143:T143"/>
    <mergeCell ref="A92:T92"/>
    <mergeCell ref="A97:T97"/>
    <mergeCell ref="A102:T102"/>
    <mergeCell ref="A107:T107"/>
    <mergeCell ref="A112:T112"/>
    <mergeCell ref="A117:T117"/>
    <mergeCell ref="A122:T122"/>
    <mergeCell ref="A127:T127"/>
    <mergeCell ref="A132:T132"/>
    <mergeCell ref="A137:T137"/>
    <mergeCell ref="A60:T60"/>
    <mergeCell ref="A67:T67"/>
    <mergeCell ref="A74:T74"/>
    <mergeCell ref="A80:T80"/>
    <mergeCell ref="A86:T8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F37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4" width="8.71093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8" max="28" width="7.5703125" bestFit="1" customWidth="1"/>
    <col min="29" max="29" width="7.140625" bestFit="1" customWidth="1"/>
    <col min="30" max="30" width="7.5703125" bestFit="1" customWidth="1"/>
    <col min="31" max="31" width="9.5703125" hidden="1" customWidth="1"/>
    <col min="32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508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8.5" customHeight="1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35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8</v>
      </c>
      <c r="B7" s="10">
        <f>384+330</f>
        <v>714</v>
      </c>
      <c r="C7" s="890">
        <v>465</v>
      </c>
      <c r="D7" s="1053">
        <v>0.65126050420168069</v>
      </c>
      <c r="E7" s="890">
        <v>510</v>
      </c>
      <c r="F7" s="1053">
        <v>0.7142857142857143</v>
      </c>
      <c r="G7" s="890">
        <v>633</v>
      </c>
      <c r="H7" s="19">
        <f t="shared" ref="H7:H13" si="0">G7/$B7</f>
        <v>0.88655462184873945</v>
      </c>
      <c r="I7" s="890">
        <v>500</v>
      </c>
      <c r="J7" s="19">
        <f t="shared" ref="J7:J13" si="1">I7/$B7</f>
        <v>0.70028011204481788</v>
      </c>
      <c r="K7" s="890">
        <v>642</v>
      </c>
      <c r="L7" s="19">
        <f t="shared" ref="L7:L13" si="2">K7/$B7</f>
        <v>0.89915966386554624</v>
      </c>
      <c r="M7" s="101">
        <f>SUM(G7,I7,K7)</f>
        <v>1775</v>
      </c>
      <c r="N7" s="175">
        <f t="shared" ref="N7:N13" si="3">M7/($B7*3)</f>
        <v>0.8286647992530346</v>
      </c>
      <c r="O7" s="890">
        <v>540</v>
      </c>
      <c r="P7" s="19">
        <f t="shared" ref="P7:P13" si="4">O7/$B7</f>
        <v>0.75630252100840334</v>
      </c>
      <c r="Q7" s="890">
        <v>635</v>
      </c>
      <c r="R7" s="19">
        <f t="shared" ref="R7:R13" si="5">Q7/$B7</f>
        <v>0.88935574229691872</v>
      </c>
      <c r="S7" s="890">
        <v>691</v>
      </c>
      <c r="T7" s="19">
        <f t="shared" ref="T7:T13" si="6">S7/$B7</f>
        <v>0.96778711484593838</v>
      </c>
      <c r="U7" s="101">
        <f>SUM(O7,Q7,S7)</f>
        <v>1866</v>
      </c>
      <c r="V7" s="175">
        <f t="shared" ref="V7:V13" si="7">U7/($B7*3)</f>
        <v>0.87114845938375352</v>
      </c>
      <c r="W7" s="890">
        <v>670</v>
      </c>
      <c r="X7" s="70">
        <f t="shared" ref="X7" si="8">W7/$B7</f>
        <v>0.93837535014005602</v>
      </c>
      <c r="Y7" s="890">
        <v>634</v>
      </c>
      <c r="Z7" s="70">
        <f t="shared" ref="Z7:AB7" si="9">Y7/$B7</f>
        <v>0.88795518207282909</v>
      </c>
      <c r="AA7" s="890">
        <v>508</v>
      </c>
      <c r="AB7" s="70">
        <f t="shared" si="9"/>
        <v>0.71148459383753504</v>
      </c>
      <c r="AC7" s="890">
        <v>534</v>
      </c>
      <c r="AD7" s="1053">
        <f t="shared" ref="AD7:AD13" si="10">AC7/$B7</f>
        <v>0.74789915966386555</v>
      </c>
      <c r="AE7" s="101">
        <f>SUM(W7,Y7,AA7)</f>
        <v>1812</v>
      </c>
      <c r="AF7" s="175">
        <f t="shared" ref="AF7" si="11">AE7/($B7*3)</f>
        <v>0.84593837535014005</v>
      </c>
    </row>
    <row r="8" spans="1:32" x14ac:dyDescent="0.25">
      <c r="A8" s="2" t="s">
        <v>9</v>
      </c>
      <c r="B8" s="5">
        <f>1344+806</f>
        <v>2150</v>
      </c>
      <c r="C8" s="1336">
        <v>1314</v>
      </c>
      <c r="D8" s="1341">
        <v>0.61116279069767443</v>
      </c>
      <c r="E8" s="1336">
        <v>1659</v>
      </c>
      <c r="F8" s="1341">
        <v>0.77162790697674422</v>
      </c>
      <c r="G8" s="891">
        <v>2044</v>
      </c>
      <c r="H8" s="20">
        <f t="shared" si="0"/>
        <v>0.95069767441860464</v>
      </c>
      <c r="I8" s="891">
        <v>2097</v>
      </c>
      <c r="J8" s="20">
        <f t="shared" si="1"/>
        <v>0.97534883720930232</v>
      </c>
      <c r="K8" s="891">
        <v>2439</v>
      </c>
      <c r="L8" s="20">
        <f t="shared" si="2"/>
        <v>1.1344186046511628</v>
      </c>
      <c r="M8" s="103">
        <f t="shared" ref="M8:M13" si="12">SUM(G8,I8,K8)</f>
        <v>6580</v>
      </c>
      <c r="N8" s="275">
        <f t="shared" si="3"/>
        <v>1.0201550387596898</v>
      </c>
      <c r="O8" s="891">
        <v>1734</v>
      </c>
      <c r="P8" s="20">
        <f t="shared" si="4"/>
        <v>0.80651162790697672</v>
      </c>
      <c r="Q8" s="891">
        <v>1963</v>
      </c>
      <c r="R8" s="20">
        <f t="shared" si="5"/>
        <v>0.91302325581395349</v>
      </c>
      <c r="S8" s="891">
        <v>2056</v>
      </c>
      <c r="T8" s="20">
        <f t="shared" si="6"/>
        <v>0.95627906976744181</v>
      </c>
      <c r="U8" s="101">
        <f t="shared" ref="U8:U13" si="13">SUM(O8,Q8,S8)</f>
        <v>5753</v>
      </c>
      <c r="V8" s="275">
        <f t="shared" si="7"/>
        <v>0.89193798449612405</v>
      </c>
      <c r="W8" s="890">
        <v>2063</v>
      </c>
      <c r="X8" s="70">
        <f t="shared" ref="X8:X12" si="14">W8/$B8</f>
        <v>0.95953488372093021</v>
      </c>
      <c r="Y8" s="890">
        <v>2027</v>
      </c>
      <c r="Z8" s="70">
        <f t="shared" ref="Z8:Z12" si="15">Y8/$B8</f>
        <v>0.94279069767441859</v>
      </c>
      <c r="AA8" s="890">
        <v>1777</v>
      </c>
      <c r="AB8" s="70">
        <f t="shared" ref="AB8:AB12" si="16">AA8/$B8</f>
        <v>0.82651162790697674</v>
      </c>
      <c r="AC8" s="1285">
        <v>1737</v>
      </c>
      <c r="AD8" s="1291">
        <f t="shared" si="10"/>
        <v>0.8079069767441861</v>
      </c>
      <c r="AE8" s="101">
        <f t="shared" ref="AE8:AE13" si="17">SUM(W8,Y8,AA8)</f>
        <v>5867</v>
      </c>
      <c r="AF8" s="175">
        <f t="shared" ref="AF8:AF13" si="18">AE8/($B8*3)</f>
        <v>0.90961240310077518</v>
      </c>
    </row>
    <row r="9" spans="1:32" ht="15" customHeight="1" x14ac:dyDescent="0.25">
      <c r="A9" s="2" t="s">
        <v>10</v>
      </c>
      <c r="B9" s="310">
        <v>1578</v>
      </c>
      <c r="C9" s="1336">
        <v>3578</v>
      </c>
      <c r="D9" s="1341">
        <v>2.2674271229404308</v>
      </c>
      <c r="E9" s="1336">
        <v>2865</v>
      </c>
      <c r="F9" s="1341">
        <v>1.8155893536121672</v>
      </c>
      <c r="G9" s="891">
        <v>3154</v>
      </c>
      <c r="H9" s="20">
        <f t="shared" si="0"/>
        <v>1.9987325728770595</v>
      </c>
      <c r="I9" s="891">
        <v>3171</v>
      </c>
      <c r="J9" s="20">
        <f t="shared" si="1"/>
        <v>2.0095057034220534</v>
      </c>
      <c r="K9" s="891">
        <v>2927</v>
      </c>
      <c r="L9" s="20">
        <f t="shared" si="2"/>
        <v>1.8548795944233207</v>
      </c>
      <c r="M9" s="103">
        <f t="shared" si="12"/>
        <v>9252</v>
      </c>
      <c r="N9" s="275">
        <f t="shared" si="3"/>
        <v>1.9543726235741445</v>
      </c>
      <c r="O9" s="891">
        <v>3911</v>
      </c>
      <c r="P9" s="20">
        <f t="shared" si="4"/>
        <v>2.4784537389100127</v>
      </c>
      <c r="Q9" s="891">
        <v>4042</v>
      </c>
      <c r="R9" s="20">
        <f t="shared" si="5"/>
        <v>2.5614702154626108</v>
      </c>
      <c r="S9" s="891">
        <v>4380</v>
      </c>
      <c r="T9" s="20">
        <f t="shared" si="6"/>
        <v>2.7756653992395437</v>
      </c>
      <c r="U9" s="101">
        <f t="shared" si="13"/>
        <v>12333</v>
      </c>
      <c r="V9" s="275">
        <f t="shared" si="7"/>
        <v>2.6051964512040557</v>
      </c>
      <c r="W9" s="890">
        <v>3472</v>
      </c>
      <c r="X9" s="70">
        <f t="shared" si="14"/>
        <v>2.2002534854245881</v>
      </c>
      <c r="Y9" s="890">
        <v>3562</v>
      </c>
      <c r="Z9" s="70">
        <f t="shared" si="15"/>
        <v>2.2572877059569074</v>
      </c>
      <c r="AA9" s="890">
        <v>3166</v>
      </c>
      <c r="AB9" s="70">
        <f t="shared" si="16"/>
        <v>2.0063371356147019</v>
      </c>
      <c r="AC9" s="1285">
        <v>3039</v>
      </c>
      <c r="AD9" s="1291">
        <f t="shared" si="10"/>
        <v>1.9258555133079849</v>
      </c>
      <c r="AE9" s="101">
        <f t="shared" si="17"/>
        <v>10200</v>
      </c>
      <c r="AF9" s="175">
        <f t="shared" si="18"/>
        <v>2.1546261089987326</v>
      </c>
    </row>
    <row r="10" spans="1:32" x14ac:dyDescent="0.25">
      <c r="A10" s="2" t="s">
        <v>42</v>
      </c>
      <c r="B10" s="310">
        <v>789</v>
      </c>
      <c r="C10" s="1336">
        <v>1037</v>
      </c>
      <c r="D10" s="1341">
        <v>1.314321926489227</v>
      </c>
      <c r="E10" s="1336">
        <v>1263</v>
      </c>
      <c r="F10" s="1341">
        <v>1.6007604562737643</v>
      </c>
      <c r="G10" s="891">
        <v>1401</v>
      </c>
      <c r="H10" s="20">
        <f t="shared" si="0"/>
        <v>1.7756653992395437</v>
      </c>
      <c r="I10" s="891">
        <v>1251</v>
      </c>
      <c r="J10" s="20">
        <f t="shared" si="1"/>
        <v>1.585551330798479</v>
      </c>
      <c r="K10" s="891">
        <v>1434</v>
      </c>
      <c r="L10" s="20">
        <f t="shared" si="2"/>
        <v>1.8174904942965779</v>
      </c>
      <c r="M10" s="103">
        <f t="shared" si="12"/>
        <v>4086</v>
      </c>
      <c r="N10" s="275">
        <f t="shared" si="3"/>
        <v>1.726235741444867</v>
      </c>
      <c r="O10" s="891">
        <v>1302</v>
      </c>
      <c r="P10" s="20">
        <f t="shared" si="4"/>
        <v>1.650190114068441</v>
      </c>
      <c r="Q10" s="891">
        <v>1345</v>
      </c>
      <c r="R10" s="20">
        <f t="shared" si="5"/>
        <v>1.7046894803548795</v>
      </c>
      <c r="S10" s="891">
        <v>1598</v>
      </c>
      <c r="T10" s="20">
        <f t="shared" si="6"/>
        <v>2.0253485424588087</v>
      </c>
      <c r="U10" s="101">
        <f t="shared" si="13"/>
        <v>4245</v>
      </c>
      <c r="V10" s="275">
        <f t="shared" si="7"/>
        <v>1.7934093789607097</v>
      </c>
      <c r="W10" s="890">
        <v>1574</v>
      </c>
      <c r="X10" s="70">
        <f t="shared" si="14"/>
        <v>1.9949302915082383</v>
      </c>
      <c r="Y10" s="890">
        <v>1390</v>
      </c>
      <c r="Z10" s="70">
        <f t="shared" si="15"/>
        <v>1.7617237008871991</v>
      </c>
      <c r="AA10" s="890">
        <v>1283</v>
      </c>
      <c r="AB10" s="70">
        <f t="shared" si="16"/>
        <v>1.626108998732573</v>
      </c>
      <c r="AC10" s="1285">
        <v>1165</v>
      </c>
      <c r="AD10" s="1291">
        <f t="shared" si="10"/>
        <v>1.476552598225602</v>
      </c>
      <c r="AE10" s="101">
        <f t="shared" si="17"/>
        <v>4247</v>
      </c>
      <c r="AF10" s="175">
        <f t="shared" si="18"/>
        <v>1.7942543303760035</v>
      </c>
    </row>
    <row r="11" spans="1:32" x14ac:dyDescent="0.25">
      <c r="A11" s="2" t="s">
        <v>12</v>
      </c>
      <c r="B11" s="310">
        <v>125</v>
      </c>
      <c r="C11" s="1336">
        <v>0</v>
      </c>
      <c r="D11" s="1341">
        <v>0</v>
      </c>
      <c r="E11" s="1336">
        <v>111</v>
      </c>
      <c r="F11" s="1341">
        <v>0.88800000000000001</v>
      </c>
      <c r="G11" s="892">
        <v>127</v>
      </c>
      <c r="H11" s="20">
        <f t="shared" si="0"/>
        <v>1.016</v>
      </c>
      <c r="I11" s="892">
        <v>92</v>
      </c>
      <c r="J11" s="20">
        <f t="shared" si="1"/>
        <v>0.73599999999999999</v>
      </c>
      <c r="K11" s="892">
        <v>98</v>
      </c>
      <c r="L11" s="20">
        <f t="shared" si="2"/>
        <v>0.78400000000000003</v>
      </c>
      <c r="M11" s="103">
        <f t="shared" si="12"/>
        <v>317</v>
      </c>
      <c r="N11" s="275">
        <f t="shared" si="3"/>
        <v>0.84533333333333338</v>
      </c>
      <c r="O11" s="892">
        <v>94</v>
      </c>
      <c r="P11" s="20">
        <f t="shared" si="4"/>
        <v>0.752</v>
      </c>
      <c r="Q11" s="892">
        <v>110</v>
      </c>
      <c r="R11" s="20">
        <f t="shared" si="5"/>
        <v>0.88</v>
      </c>
      <c r="S11" s="892">
        <v>133</v>
      </c>
      <c r="T11" s="20">
        <f t="shared" si="6"/>
        <v>1.0640000000000001</v>
      </c>
      <c r="U11" s="101">
        <f t="shared" si="13"/>
        <v>337</v>
      </c>
      <c r="V11" s="275">
        <f t="shared" si="7"/>
        <v>0.89866666666666661</v>
      </c>
      <c r="W11" s="890">
        <v>121</v>
      </c>
      <c r="X11" s="70">
        <f t="shared" si="14"/>
        <v>0.96799999999999997</v>
      </c>
      <c r="Y11" s="890">
        <v>96</v>
      </c>
      <c r="Z11" s="70">
        <f t="shared" si="15"/>
        <v>0.76800000000000002</v>
      </c>
      <c r="AA11" s="890">
        <v>152</v>
      </c>
      <c r="AB11" s="70">
        <f t="shared" si="16"/>
        <v>1.216</v>
      </c>
      <c r="AC11" s="1286">
        <v>117</v>
      </c>
      <c r="AD11" s="1291">
        <f t="shared" si="10"/>
        <v>0.93600000000000005</v>
      </c>
      <c r="AE11" s="101">
        <f t="shared" si="17"/>
        <v>369</v>
      </c>
      <c r="AF11" s="175">
        <f t="shared" si="18"/>
        <v>0.98399999999999999</v>
      </c>
    </row>
    <row r="12" spans="1:32" ht="15.75" thickBot="1" x14ac:dyDescent="0.3">
      <c r="A12" s="1076" t="s">
        <v>13</v>
      </c>
      <c r="B12" s="1077">
        <v>789</v>
      </c>
      <c r="C12" s="1338">
        <v>540</v>
      </c>
      <c r="D12" s="1342">
        <v>0.68441064638783267</v>
      </c>
      <c r="E12" s="1338">
        <v>479</v>
      </c>
      <c r="F12" s="1342">
        <v>0.60709759188846646</v>
      </c>
      <c r="G12" s="1078">
        <v>536</v>
      </c>
      <c r="H12" s="1074">
        <f t="shared" si="0"/>
        <v>0.67934093789607097</v>
      </c>
      <c r="I12" s="1078">
        <v>428</v>
      </c>
      <c r="J12" s="1074">
        <f t="shared" si="1"/>
        <v>0.54245880861850448</v>
      </c>
      <c r="K12" s="1078">
        <v>760</v>
      </c>
      <c r="L12" s="1074">
        <f t="shared" si="2"/>
        <v>0.96324461343472745</v>
      </c>
      <c r="M12" s="1079">
        <f t="shared" si="12"/>
        <v>1724</v>
      </c>
      <c r="N12" s="1080">
        <f t="shared" si="3"/>
        <v>0.72834811998310101</v>
      </c>
      <c r="O12" s="1078">
        <v>832</v>
      </c>
      <c r="P12" s="1074">
        <f t="shared" si="4"/>
        <v>1.0544993662864386</v>
      </c>
      <c r="Q12" s="1078">
        <v>514</v>
      </c>
      <c r="R12" s="1074">
        <f t="shared" si="5"/>
        <v>0.65145754119138155</v>
      </c>
      <c r="S12" s="1078">
        <v>887</v>
      </c>
      <c r="T12" s="1074">
        <f t="shared" si="6"/>
        <v>1.1242078580481623</v>
      </c>
      <c r="U12" s="1031">
        <f t="shared" si="13"/>
        <v>2233</v>
      </c>
      <c r="V12" s="1080">
        <f t="shared" si="7"/>
        <v>0.94338825517532743</v>
      </c>
      <c r="W12" s="890">
        <v>807</v>
      </c>
      <c r="X12" s="70">
        <f t="shared" si="14"/>
        <v>1.0228136882129277</v>
      </c>
      <c r="Y12" s="890">
        <v>861</v>
      </c>
      <c r="Z12" s="70">
        <f t="shared" si="15"/>
        <v>1.0912547528517109</v>
      </c>
      <c r="AA12" s="890">
        <v>630</v>
      </c>
      <c r="AB12" s="70">
        <f t="shared" si="16"/>
        <v>0.79847908745247154</v>
      </c>
      <c r="AC12" s="1287">
        <v>793</v>
      </c>
      <c r="AD12" s="1292">
        <f t="shared" si="10"/>
        <v>1.0050697084917617</v>
      </c>
      <c r="AE12" s="1031">
        <f t="shared" si="17"/>
        <v>2298</v>
      </c>
      <c r="AF12" s="1033">
        <f t="shared" si="18"/>
        <v>0.9708491761723701</v>
      </c>
    </row>
    <row r="13" spans="1:32" ht="15.75" thickBot="1" x14ac:dyDescent="0.3">
      <c r="A13" s="736" t="s">
        <v>7</v>
      </c>
      <c r="B13" s="737">
        <f>SUM(B7:B12)</f>
        <v>6145</v>
      </c>
      <c r="C13" s="518">
        <v>6934</v>
      </c>
      <c r="D13" s="519">
        <v>1.1283970707892597</v>
      </c>
      <c r="E13" s="518">
        <v>6887</v>
      </c>
      <c r="F13" s="519">
        <v>1.1207485760781122</v>
      </c>
      <c r="G13" s="514">
        <f>SUM(G7:G12)</f>
        <v>7895</v>
      </c>
      <c r="H13" s="738">
        <f t="shared" si="0"/>
        <v>1.2847843775427177</v>
      </c>
      <c r="I13" s="514">
        <f>SUM(I7:I12)</f>
        <v>7539</v>
      </c>
      <c r="J13" s="738">
        <f t="shared" si="1"/>
        <v>1.2268510984540277</v>
      </c>
      <c r="K13" s="1081">
        <f>SUM(K7:K12)</f>
        <v>8300</v>
      </c>
      <c r="L13" s="738">
        <f t="shared" si="2"/>
        <v>1.3506916192026037</v>
      </c>
      <c r="M13" s="739">
        <f t="shared" si="12"/>
        <v>23734</v>
      </c>
      <c r="N13" s="363">
        <f t="shared" si="3"/>
        <v>1.2874423650664497</v>
      </c>
      <c r="O13" s="514">
        <f>SUM(O7:O12)</f>
        <v>8413</v>
      </c>
      <c r="P13" s="738">
        <f t="shared" si="4"/>
        <v>1.369080553295362</v>
      </c>
      <c r="Q13" s="514">
        <f>SUM(Q7:Q12)</f>
        <v>8609</v>
      </c>
      <c r="R13" s="738">
        <f t="shared" si="5"/>
        <v>1.4009764035801464</v>
      </c>
      <c r="S13" s="514">
        <f t="shared" ref="S13" si="19">SUM(S7:S12)</f>
        <v>9745</v>
      </c>
      <c r="T13" s="738">
        <f t="shared" si="6"/>
        <v>1.5858421480878764</v>
      </c>
      <c r="U13" s="365">
        <f t="shared" si="13"/>
        <v>26767</v>
      </c>
      <c r="V13" s="363">
        <f t="shared" si="7"/>
        <v>1.4519663683211284</v>
      </c>
      <c r="W13" s="514">
        <f>SUM(W7:W12)</f>
        <v>8707</v>
      </c>
      <c r="X13" s="738">
        <f t="shared" ref="X13" si="20">W13/$B13</f>
        <v>1.4169243287225386</v>
      </c>
      <c r="Y13" s="514">
        <f>SUM(Y7:Y12)</f>
        <v>8570</v>
      </c>
      <c r="Z13" s="738">
        <f t="shared" ref="Z13" si="21">Y13/$B13</f>
        <v>1.3946297803091945</v>
      </c>
      <c r="AA13" s="514">
        <f>SUM(AA7:AA12)</f>
        <v>7516</v>
      </c>
      <c r="AB13" s="738">
        <f t="shared" ref="AB13" si="22">AA13/$B13</f>
        <v>1.2231082180634663</v>
      </c>
      <c r="AC13" s="1293">
        <f>SUM(AC7:AC12)</f>
        <v>7385</v>
      </c>
      <c r="AD13" s="1066">
        <f t="shared" si="10"/>
        <v>1.2017900732302684</v>
      </c>
      <c r="AE13" s="365">
        <f t="shared" si="17"/>
        <v>24793</v>
      </c>
      <c r="AF13" s="1010">
        <f t="shared" si="18"/>
        <v>1.3448874423650665</v>
      </c>
    </row>
    <row r="16" spans="1:32" ht="15.75" hidden="1" x14ac:dyDescent="0.25">
      <c r="A16" s="1402" t="s">
        <v>416</v>
      </c>
      <c r="B16" s="1403"/>
      <c r="C16" s="1403"/>
      <c r="D16" s="1403"/>
      <c r="E16" s="1403"/>
      <c r="F16" s="1403"/>
      <c r="G16" s="1403"/>
      <c r="H16" s="1403"/>
      <c r="I16" s="1403"/>
      <c r="J16" s="1403"/>
      <c r="K16" s="1403"/>
      <c r="L16" s="1403"/>
      <c r="M16" s="1403"/>
      <c r="N16" s="1403"/>
      <c r="O16" s="1403"/>
      <c r="P16" s="1403"/>
      <c r="Q16" s="1403"/>
      <c r="R16" s="1403"/>
      <c r="S16" s="1403"/>
      <c r="T16" s="1403"/>
      <c r="U16" s="1403"/>
      <c r="V16" s="1403"/>
      <c r="W16" s="1403"/>
      <c r="X16" s="1403"/>
      <c r="Y16" s="1403"/>
      <c r="Z16" s="1403"/>
      <c r="AA16" s="1403"/>
      <c r="AB16" s="1403"/>
      <c r="AC16" s="1403"/>
      <c r="AD16" s="1403"/>
      <c r="AE16" s="1403"/>
      <c r="AF16" s="1403"/>
    </row>
    <row r="17" spans="1:32" ht="28.5" hidden="1" customHeight="1" thickBot="1" x14ac:dyDescent="0.3">
      <c r="A17" s="14" t="s">
        <v>14</v>
      </c>
      <c r="B17" s="94" t="s">
        <v>207</v>
      </c>
      <c r="C17" s="1334" t="str">
        <f>'[1]Pque N Mundo I'!C20</f>
        <v>SET</v>
      </c>
      <c r="D17" s="1335" t="str">
        <f>'[1]Pque N Mundo I'!D20</f>
        <v>%</v>
      </c>
      <c r="E17" s="1334" t="str">
        <f>'[1]Pque N Mundo I'!E20</f>
        <v>OUT</v>
      </c>
      <c r="F17" s="1335" t="str">
        <f>'[1]Pque N Mundo I'!F20</f>
        <v>%</v>
      </c>
      <c r="G17" s="14" t="str">
        <f>'Pque N Mundo I'!G20</f>
        <v>MAR_17</v>
      </c>
      <c r="H17" s="15" t="str">
        <f>'Pque N Mundo I'!H20</f>
        <v>%</v>
      </c>
      <c r="I17" s="14" t="str">
        <f>'Pque N Mundo I'!I20</f>
        <v>ABR_17</v>
      </c>
      <c r="J17" s="15" t="str">
        <f>'Pque N Mundo I'!J20</f>
        <v>%</v>
      </c>
      <c r="K17" s="14" t="str">
        <f>'Pque N Mundo I'!K20</f>
        <v>MAI_17</v>
      </c>
      <c r="L17" s="15" t="str">
        <f>'Pque N Mundo I'!L20</f>
        <v>%</v>
      </c>
      <c r="M17" s="138" t="str">
        <f>'Pque N Mundo I'!M6</f>
        <v>Trimestre</v>
      </c>
      <c r="N17" s="13" t="str">
        <f>'Pque N Mundo I'!N6</f>
        <v>% Trim</v>
      </c>
      <c r="O17" s="14" t="str">
        <f>'Pque N Mundo I'!O20</f>
        <v>JUN_17</v>
      </c>
      <c r="P17" s="15" t="str">
        <f>'Pque N Mundo I'!P20</f>
        <v>%</v>
      </c>
      <c r="Q17" s="14" t="str">
        <f>'Pque N Mundo I'!Q20</f>
        <v>JUL_17</v>
      </c>
      <c r="R17" s="15" t="str">
        <f>'Pque N Mundo I'!R20</f>
        <v>%</v>
      </c>
      <c r="S17" s="14" t="str">
        <f>'Pque N Mundo I'!S20</f>
        <v>AGO_17</v>
      </c>
      <c r="T17" s="15" t="str">
        <f>'Pque N Mundo I'!T20</f>
        <v>%</v>
      </c>
      <c r="U17" s="1048"/>
      <c r="V17" s="1048"/>
      <c r="W17" s="1048"/>
      <c r="X17" s="1048"/>
      <c r="Y17" s="1070"/>
      <c r="Z17" s="1070"/>
      <c r="AA17" s="1048"/>
      <c r="AB17" s="1048"/>
      <c r="AC17" s="1284">
        <f>'[2]Pque N Mundo I'!Y20</f>
        <v>0</v>
      </c>
      <c r="AD17" s="1280">
        <f>'[2]Pque N Mundo I'!Z20</f>
        <v>0</v>
      </c>
      <c r="AE17" s="138" t="str">
        <f>'Pque N Mundo I'!AE20</f>
        <v>Trimestre</v>
      </c>
      <c r="AF17" s="13" t="str">
        <f>'Pque N Mundo I'!AF20</f>
        <v>% Trim</v>
      </c>
    </row>
    <row r="18" spans="1:32" hidden="1" x14ac:dyDescent="0.25">
      <c r="A18" s="2" t="s">
        <v>33</v>
      </c>
      <c r="B18" s="122">
        <v>6</v>
      </c>
      <c r="C18" s="890"/>
      <c r="D18" s="1053">
        <f t="shared" ref="D18:D33" si="23">C18/$B18</f>
        <v>0</v>
      </c>
      <c r="E18" s="890"/>
      <c r="F18" s="1053">
        <f t="shared" ref="F18:F33" si="24">E18/$B18</f>
        <v>0</v>
      </c>
      <c r="G18" s="11">
        <v>6</v>
      </c>
      <c r="H18" s="19">
        <f t="shared" ref="H18:H33" si="25">G18/$B18</f>
        <v>1</v>
      </c>
      <c r="I18" s="11"/>
      <c r="J18" s="19">
        <f t="shared" ref="J18:J33" si="26">I18/$B18</f>
        <v>0</v>
      </c>
      <c r="K18" s="11"/>
      <c r="L18" s="19">
        <f t="shared" ref="L18:L33" si="27">K18/$B18</f>
        <v>0</v>
      </c>
      <c r="M18" s="101">
        <f t="shared" ref="M18:M33" si="28">SUM(G18,I18,K18)</f>
        <v>6</v>
      </c>
      <c r="N18" s="175">
        <f t="shared" ref="N18:N33" si="29">M18/($B18*3)</f>
        <v>0.33333333333333331</v>
      </c>
      <c r="O18" s="11"/>
      <c r="P18" s="19">
        <f t="shared" ref="P18:P33" si="30">O18/$B18</f>
        <v>0</v>
      </c>
      <c r="Q18" s="11"/>
      <c r="R18" s="19">
        <f t="shared" ref="R18:R33" si="31">Q18/$B18</f>
        <v>0</v>
      </c>
      <c r="S18" s="11"/>
      <c r="T18" s="19">
        <f t="shared" ref="T18:T33" si="32">S18/$B18</f>
        <v>0</v>
      </c>
      <c r="U18" s="1053"/>
      <c r="V18" s="1053"/>
      <c r="W18" s="1053"/>
      <c r="X18" s="1053"/>
      <c r="Y18" s="1053"/>
      <c r="Z18" s="1053"/>
      <c r="AA18" s="1053"/>
      <c r="AB18" s="1053"/>
      <c r="AC18" s="890">
        <v>6</v>
      </c>
      <c r="AD18" s="1053">
        <f t="shared" ref="AD18:AD33" si="33">AC18/$B18</f>
        <v>1</v>
      </c>
      <c r="AE18" s="101">
        <f t="shared" ref="AE18:AE33" si="34">SUM(O18,Q18,S18)</f>
        <v>0</v>
      </c>
      <c r="AF18" s="175">
        <f t="shared" ref="AF18:AF33" si="35">AE18/($B18*3)</f>
        <v>0</v>
      </c>
    </row>
    <row r="19" spans="1:32" hidden="1" x14ac:dyDescent="0.25">
      <c r="A19" s="92" t="s">
        <v>174</v>
      </c>
      <c r="B19" s="95"/>
      <c r="C19" s="890"/>
      <c r="D19" s="1053" t="e">
        <f t="shared" si="23"/>
        <v>#DIV/0!</v>
      </c>
      <c r="E19" s="890"/>
      <c r="F19" s="1053" t="e">
        <f t="shared" si="24"/>
        <v>#DIV/0!</v>
      </c>
      <c r="G19" s="11"/>
      <c r="H19" s="19" t="e">
        <f t="shared" si="25"/>
        <v>#DIV/0!</v>
      </c>
      <c r="I19" s="11"/>
      <c r="J19" s="19" t="e">
        <f t="shared" si="26"/>
        <v>#DIV/0!</v>
      </c>
      <c r="K19" s="11"/>
      <c r="L19" s="19" t="e">
        <f t="shared" si="27"/>
        <v>#DIV/0!</v>
      </c>
      <c r="M19" s="101">
        <f t="shared" si="28"/>
        <v>0</v>
      </c>
      <c r="N19" s="175" t="e">
        <f t="shared" si="29"/>
        <v>#DIV/0!</v>
      </c>
      <c r="O19" s="11"/>
      <c r="P19" s="19" t="e">
        <f t="shared" si="30"/>
        <v>#DIV/0!</v>
      </c>
      <c r="Q19" s="11"/>
      <c r="R19" s="19" t="e">
        <f t="shared" si="31"/>
        <v>#DIV/0!</v>
      </c>
      <c r="S19" s="11"/>
      <c r="T19" s="19" t="e">
        <f t="shared" si="32"/>
        <v>#DIV/0!</v>
      </c>
      <c r="U19" s="1053"/>
      <c r="V19" s="1053"/>
      <c r="W19" s="1053"/>
      <c r="X19" s="1053"/>
      <c r="Y19" s="1053"/>
      <c r="Z19" s="1053"/>
      <c r="AA19" s="1053"/>
      <c r="AB19" s="1053"/>
      <c r="AC19" s="890"/>
      <c r="AD19" s="1053" t="e">
        <f t="shared" si="33"/>
        <v>#DIV/0!</v>
      </c>
      <c r="AE19" s="101">
        <f t="shared" si="34"/>
        <v>0</v>
      </c>
      <c r="AF19" s="175" t="e">
        <f t="shared" si="35"/>
        <v>#DIV/0!</v>
      </c>
    </row>
    <row r="20" spans="1:32" hidden="1" x14ac:dyDescent="0.25">
      <c r="A20" s="92" t="s">
        <v>186</v>
      </c>
      <c r="B20" s="95">
        <v>15</v>
      </c>
      <c r="C20" s="890"/>
      <c r="D20" s="1053">
        <f t="shared" si="23"/>
        <v>0</v>
      </c>
      <c r="E20" s="890"/>
      <c r="F20" s="1053">
        <f t="shared" si="24"/>
        <v>0</v>
      </c>
      <c r="G20" s="11">
        <v>17</v>
      </c>
      <c r="H20" s="19">
        <f t="shared" ref="H20" si="36">G20/$B20</f>
        <v>1.1333333333333333</v>
      </c>
      <c r="I20" s="11"/>
      <c r="J20" s="19">
        <f t="shared" ref="J20" si="37">I20/$B20</f>
        <v>0</v>
      </c>
      <c r="K20" s="11"/>
      <c r="L20" s="19">
        <f t="shared" ref="L20" si="38">K20/$B20</f>
        <v>0</v>
      </c>
      <c r="M20" s="101">
        <f t="shared" si="28"/>
        <v>17</v>
      </c>
      <c r="N20" s="175">
        <f t="shared" si="29"/>
        <v>0.37777777777777777</v>
      </c>
      <c r="O20" s="11"/>
      <c r="P20" s="19">
        <f t="shared" ref="P20" si="39">O20/$B20</f>
        <v>0</v>
      </c>
      <c r="Q20" s="11"/>
      <c r="R20" s="19">
        <f t="shared" si="31"/>
        <v>0</v>
      </c>
      <c r="S20" s="11"/>
      <c r="T20" s="19">
        <f t="shared" si="32"/>
        <v>0</v>
      </c>
      <c r="U20" s="1053"/>
      <c r="V20" s="1053"/>
      <c r="W20" s="1053"/>
      <c r="X20" s="1053"/>
      <c r="Y20" s="1053"/>
      <c r="Z20" s="1053"/>
      <c r="AA20" s="1053"/>
      <c r="AB20" s="1053"/>
      <c r="AC20" s="890">
        <v>17</v>
      </c>
      <c r="AD20" s="1053">
        <f t="shared" si="33"/>
        <v>1.1333333333333333</v>
      </c>
      <c r="AE20" s="101">
        <f t="shared" si="34"/>
        <v>0</v>
      </c>
      <c r="AF20" s="175">
        <f t="shared" si="35"/>
        <v>0</v>
      </c>
    </row>
    <row r="21" spans="1:32" hidden="1" x14ac:dyDescent="0.25">
      <c r="A21" s="2" t="s">
        <v>20</v>
      </c>
      <c r="B21" s="124">
        <v>6</v>
      </c>
      <c r="C21" s="1336"/>
      <c r="D21" s="1341">
        <f t="shared" si="23"/>
        <v>0</v>
      </c>
      <c r="E21" s="1336"/>
      <c r="F21" s="1341">
        <f t="shared" si="24"/>
        <v>0</v>
      </c>
      <c r="G21" s="891">
        <v>7</v>
      </c>
      <c r="H21" s="20">
        <f t="shared" si="25"/>
        <v>1.1666666666666667</v>
      </c>
      <c r="I21" s="896"/>
      <c r="J21" s="20">
        <f t="shared" si="26"/>
        <v>0</v>
      </c>
      <c r="K21" s="896"/>
      <c r="L21" s="20">
        <f t="shared" si="27"/>
        <v>0</v>
      </c>
      <c r="M21" s="103">
        <f t="shared" si="28"/>
        <v>7</v>
      </c>
      <c r="N21" s="275">
        <f t="shared" si="29"/>
        <v>0.3888888888888889</v>
      </c>
      <c r="O21" s="97"/>
      <c r="P21" s="20">
        <f t="shared" si="30"/>
        <v>0</v>
      </c>
      <c r="Q21" s="97"/>
      <c r="R21" s="20">
        <f t="shared" si="31"/>
        <v>0</v>
      </c>
      <c r="S21" s="97"/>
      <c r="T21" s="20">
        <f t="shared" si="32"/>
        <v>0</v>
      </c>
      <c r="U21" s="1054"/>
      <c r="V21" s="1054"/>
      <c r="W21" s="1054"/>
      <c r="X21" s="1054"/>
      <c r="Y21" s="1073"/>
      <c r="Z21" s="1073"/>
      <c r="AA21" s="1054"/>
      <c r="AB21" s="1054"/>
      <c r="AC21" s="1285">
        <v>7</v>
      </c>
      <c r="AD21" s="1291">
        <f t="shared" si="33"/>
        <v>1.1666666666666667</v>
      </c>
      <c r="AE21" s="103">
        <f t="shared" si="34"/>
        <v>0</v>
      </c>
      <c r="AF21" s="275">
        <f t="shared" si="35"/>
        <v>0</v>
      </c>
    </row>
    <row r="22" spans="1:32" hidden="1" x14ac:dyDescent="0.25">
      <c r="A22" s="92" t="s">
        <v>187</v>
      </c>
      <c r="B22" s="96">
        <v>3</v>
      </c>
      <c r="C22" s="890"/>
      <c r="D22" s="1053">
        <f t="shared" si="23"/>
        <v>0</v>
      </c>
      <c r="E22" s="890"/>
      <c r="F22" s="1053">
        <f t="shared" si="24"/>
        <v>0</v>
      </c>
      <c r="G22" s="11">
        <v>4</v>
      </c>
      <c r="H22" s="19">
        <f t="shared" ref="H22" si="40">G22/$B22</f>
        <v>1.3333333333333333</v>
      </c>
      <c r="I22" s="11"/>
      <c r="J22" s="19">
        <f t="shared" ref="J22" si="41">I22/$B22</f>
        <v>0</v>
      </c>
      <c r="K22" s="11"/>
      <c r="L22" s="19">
        <f t="shared" ref="L22" si="42">K22/$B22</f>
        <v>0</v>
      </c>
      <c r="M22" s="101">
        <f t="shared" si="28"/>
        <v>4</v>
      </c>
      <c r="N22" s="175">
        <f t="shared" si="29"/>
        <v>0.44444444444444442</v>
      </c>
      <c r="O22" s="11"/>
      <c r="P22" s="19">
        <f t="shared" ref="P22" si="43">O22/$B22</f>
        <v>0</v>
      </c>
      <c r="Q22" s="11"/>
      <c r="R22" s="19">
        <f t="shared" si="31"/>
        <v>0</v>
      </c>
      <c r="S22" s="11"/>
      <c r="T22" s="19">
        <f t="shared" si="32"/>
        <v>0</v>
      </c>
      <c r="U22" s="1053"/>
      <c r="V22" s="1053"/>
      <c r="W22" s="1053"/>
      <c r="X22" s="1053"/>
      <c r="Y22" s="1053"/>
      <c r="Z22" s="1053"/>
      <c r="AA22" s="1053"/>
      <c r="AB22" s="1053"/>
      <c r="AC22" s="890">
        <v>4</v>
      </c>
      <c r="AD22" s="1053">
        <f t="shared" si="33"/>
        <v>1.3333333333333333</v>
      </c>
      <c r="AE22" s="101">
        <f t="shared" si="34"/>
        <v>0</v>
      </c>
      <c r="AF22" s="175">
        <f t="shared" si="35"/>
        <v>0</v>
      </c>
    </row>
    <row r="23" spans="1:32" hidden="1" x14ac:dyDescent="0.25">
      <c r="A23" s="2" t="s">
        <v>43</v>
      </c>
      <c r="B23" s="124">
        <v>6</v>
      </c>
      <c r="C23" s="1336"/>
      <c r="D23" s="1341">
        <f t="shared" si="23"/>
        <v>0</v>
      </c>
      <c r="E23" s="1336"/>
      <c r="F23" s="1341">
        <f t="shared" si="24"/>
        <v>0</v>
      </c>
      <c r="G23" s="891">
        <v>3</v>
      </c>
      <c r="H23" s="20">
        <f t="shared" si="25"/>
        <v>0.5</v>
      </c>
      <c r="I23" s="97"/>
      <c r="J23" s="20">
        <f t="shared" si="26"/>
        <v>0</v>
      </c>
      <c r="K23" s="114"/>
      <c r="L23" s="20">
        <f t="shared" si="27"/>
        <v>0</v>
      </c>
      <c r="M23" s="103">
        <f t="shared" si="28"/>
        <v>3</v>
      </c>
      <c r="N23" s="275">
        <f t="shared" si="29"/>
        <v>0.16666666666666666</v>
      </c>
      <c r="O23" s="97"/>
      <c r="P23" s="20">
        <f t="shared" si="30"/>
        <v>0</v>
      </c>
      <c r="Q23" s="97"/>
      <c r="R23" s="20">
        <f t="shared" si="31"/>
        <v>0</v>
      </c>
      <c r="S23" s="97"/>
      <c r="T23" s="20">
        <f t="shared" si="32"/>
        <v>0</v>
      </c>
      <c r="U23" s="1054"/>
      <c r="V23" s="1054"/>
      <c r="W23" s="1054"/>
      <c r="X23" s="1054"/>
      <c r="Y23" s="1073"/>
      <c r="Z23" s="1073"/>
      <c r="AA23" s="1054"/>
      <c r="AB23" s="1054"/>
      <c r="AC23" s="1285">
        <v>3</v>
      </c>
      <c r="AD23" s="1291">
        <f t="shared" si="33"/>
        <v>0.5</v>
      </c>
      <c r="AE23" s="103">
        <f t="shared" si="34"/>
        <v>0</v>
      </c>
      <c r="AF23" s="275">
        <f t="shared" si="35"/>
        <v>0</v>
      </c>
    </row>
    <row r="24" spans="1:32" hidden="1" x14ac:dyDescent="0.25">
      <c r="A24" s="2" t="s">
        <v>22</v>
      </c>
      <c r="B24" s="124">
        <v>1</v>
      </c>
      <c r="C24" s="1340"/>
      <c r="D24" s="1341">
        <f t="shared" si="23"/>
        <v>0</v>
      </c>
      <c r="E24" s="1340"/>
      <c r="F24" s="1341">
        <f t="shared" si="24"/>
        <v>0</v>
      </c>
      <c r="G24" s="891">
        <v>1</v>
      </c>
      <c r="H24" s="20">
        <f t="shared" si="25"/>
        <v>1</v>
      </c>
      <c r="I24" s="97"/>
      <c r="J24" s="20">
        <f t="shared" si="26"/>
        <v>0</v>
      </c>
      <c r="K24" s="97"/>
      <c r="L24" s="20">
        <f t="shared" si="27"/>
        <v>0</v>
      </c>
      <c r="M24" s="103">
        <f t="shared" si="28"/>
        <v>1</v>
      </c>
      <c r="N24" s="275">
        <f t="shared" si="29"/>
        <v>0.33333333333333331</v>
      </c>
      <c r="O24" s="114"/>
      <c r="P24" s="20">
        <f t="shared" si="30"/>
        <v>0</v>
      </c>
      <c r="Q24" s="114"/>
      <c r="R24" s="20">
        <f t="shared" si="31"/>
        <v>0</v>
      </c>
      <c r="S24" s="114"/>
      <c r="T24" s="20">
        <f t="shared" si="32"/>
        <v>0</v>
      </c>
      <c r="U24" s="1054"/>
      <c r="V24" s="1054"/>
      <c r="W24" s="1054"/>
      <c r="X24" s="1054"/>
      <c r="Y24" s="1073"/>
      <c r="Z24" s="1073"/>
      <c r="AA24" s="1054"/>
      <c r="AB24" s="1054"/>
      <c r="AC24" s="1285">
        <v>1</v>
      </c>
      <c r="AD24" s="1291">
        <f t="shared" si="33"/>
        <v>1</v>
      </c>
      <c r="AE24" s="103">
        <f t="shared" si="34"/>
        <v>0</v>
      </c>
      <c r="AF24" s="275">
        <f t="shared" si="35"/>
        <v>0</v>
      </c>
    </row>
    <row r="25" spans="1:32" hidden="1" x14ac:dyDescent="0.25">
      <c r="A25" s="2" t="s">
        <v>23</v>
      </c>
      <c r="B25" s="124">
        <v>4</v>
      </c>
      <c r="C25" s="1336"/>
      <c r="D25" s="1341">
        <f t="shared" si="23"/>
        <v>0</v>
      </c>
      <c r="E25" s="1336"/>
      <c r="F25" s="1341">
        <f t="shared" si="24"/>
        <v>0</v>
      </c>
      <c r="G25" s="891">
        <v>3</v>
      </c>
      <c r="H25" s="20">
        <f t="shared" si="25"/>
        <v>0.75</v>
      </c>
      <c r="I25" s="97"/>
      <c r="J25" s="20">
        <f t="shared" si="26"/>
        <v>0</v>
      </c>
      <c r="K25" s="97"/>
      <c r="L25" s="20">
        <f t="shared" si="27"/>
        <v>0</v>
      </c>
      <c r="M25" s="103">
        <f t="shared" si="28"/>
        <v>3</v>
      </c>
      <c r="N25" s="275">
        <f t="shared" si="29"/>
        <v>0.25</v>
      </c>
      <c r="O25" s="97"/>
      <c r="P25" s="20">
        <f t="shared" si="30"/>
        <v>0</v>
      </c>
      <c r="Q25" s="97"/>
      <c r="R25" s="20">
        <f t="shared" si="31"/>
        <v>0</v>
      </c>
      <c r="S25" s="97"/>
      <c r="T25" s="20">
        <f t="shared" si="32"/>
        <v>0</v>
      </c>
      <c r="U25" s="1054"/>
      <c r="V25" s="1054"/>
      <c r="W25" s="1054"/>
      <c r="X25" s="1054"/>
      <c r="Y25" s="1073"/>
      <c r="Z25" s="1073"/>
      <c r="AA25" s="1054"/>
      <c r="AB25" s="1054"/>
      <c r="AC25" s="1285">
        <v>3</v>
      </c>
      <c r="AD25" s="1291">
        <f t="shared" si="33"/>
        <v>0.75</v>
      </c>
      <c r="AE25" s="103">
        <f t="shared" si="34"/>
        <v>0</v>
      </c>
      <c r="AF25" s="275">
        <f t="shared" si="35"/>
        <v>0</v>
      </c>
    </row>
    <row r="26" spans="1:32" hidden="1" x14ac:dyDescent="0.25">
      <c r="A26" s="2" t="s">
        <v>24</v>
      </c>
      <c r="B26" s="124">
        <v>3</v>
      </c>
      <c r="C26" s="1336"/>
      <c r="D26" s="1341">
        <f t="shared" si="23"/>
        <v>0</v>
      </c>
      <c r="E26" s="1336"/>
      <c r="F26" s="1341">
        <f t="shared" si="24"/>
        <v>0</v>
      </c>
      <c r="G26" s="891">
        <v>3</v>
      </c>
      <c r="H26" s="20">
        <f t="shared" si="25"/>
        <v>1</v>
      </c>
      <c r="I26" s="97"/>
      <c r="J26" s="20">
        <f t="shared" si="26"/>
        <v>0</v>
      </c>
      <c r="K26" s="97"/>
      <c r="L26" s="20">
        <f t="shared" si="27"/>
        <v>0</v>
      </c>
      <c r="M26" s="103">
        <f t="shared" si="28"/>
        <v>3</v>
      </c>
      <c r="N26" s="275">
        <f t="shared" si="29"/>
        <v>0.33333333333333331</v>
      </c>
      <c r="O26" s="97"/>
      <c r="P26" s="20">
        <f t="shared" si="30"/>
        <v>0</v>
      </c>
      <c r="Q26" s="97"/>
      <c r="R26" s="20">
        <f t="shared" si="31"/>
        <v>0</v>
      </c>
      <c r="S26" s="97"/>
      <c r="T26" s="20">
        <f t="shared" si="32"/>
        <v>0</v>
      </c>
      <c r="U26" s="1054"/>
      <c r="V26" s="1054"/>
      <c r="W26" s="1054"/>
      <c r="X26" s="1054"/>
      <c r="Y26" s="1073"/>
      <c r="Z26" s="1073"/>
      <c r="AA26" s="1054"/>
      <c r="AB26" s="1054"/>
      <c r="AC26" s="1285">
        <v>3</v>
      </c>
      <c r="AD26" s="1291">
        <f t="shared" si="33"/>
        <v>1</v>
      </c>
      <c r="AE26" s="103">
        <f t="shared" si="34"/>
        <v>0</v>
      </c>
      <c r="AF26" s="275">
        <f t="shared" si="35"/>
        <v>0</v>
      </c>
    </row>
    <row r="27" spans="1:32" hidden="1" x14ac:dyDescent="0.25">
      <c r="A27" s="92" t="s">
        <v>175</v>
      </c>
      <c r="B27" s="96">
        <v>8</v>
      </c>
      <c r="C27" s="890"/>
      <c r="D27" s="1053">
        <f t="shared" si="23"/>
        <v>0</v>
      </c>
      <c r="E27" s="890"/>
      <c r="F27" s="1053">
        <f t="shared" si="24"/>
        <v>0</v>
      </c>
      <c r="G27" s="892">
        <v>8</v>
      </c>
      <c r="H27" s="19">
        <f t="shared" si="25"/>
        <v>1</v>
      </c>
      <c r="I27" s="11"/>
      <c r="J27" s="19">
        <f t="shared" si="26"/>
        <v>0</v>
      </c>
      <c r="K27" s="11"/>
      <c r="L27" s="19">
        <f t="shared" si="27"/>
        <v>0</v>
      </c>
      <c r="M27" s="101">
        <f t="shared" si="28"/>
        <v>8</v>
      </c>
      <c r="N27" s="175">
        <f t="shared" si="29"/>
        <v>0.33333333333333331</v>
      </c>
      <c r="O27" s="11"/>
      <c r="P27" s="19">
        <f t="shared" si="30"/>
        <v>0</v>
      </c>
      <c r="Q27" s="11"/>
      <c r="R27" s="19">
        <f t="shared" si="31"/>
        <v>0</v>
      </c>
      <c r="S27" s="11"/>
      <c r="T27" s="19">
        <f t="shared" si="32"/>
        <v>0</v>
      </c>
      <c r="U27" s="1053"/>
      <c r="V27" s="1053"/>
      <c r="W27" s="1053"/>
      <c r="X27" s="1053"/>
      <c r="Y27" s="1053"/>
      <c r="Z27" s="1053"/>
      <c r="AA27" s="1053"/>
      <c r="AB27" s="1053"/>
      <c r="AC27" s="1286">
        <v>8</v>
      </c>
      <c r="AD27" s="1053">
        <f t="shared" si="33"/>
        <v>1</v>
      </c>
      <c r="AE27" s="101">
        <f t="shared" si="34"/>
        <v>0</v>
      </c>
      <c r="AF27" s="175">
        <f t="shared" si="35"/>
        <v>0</v>
      </c>
    </row>
    <row r="28" spans="1:32" hidden="1" x14ac:dyDescent="0.25">
      <c r="A28" s="2" t="s">
        <v>25</v>
      </c>
      <c r="B28" s="124">
        <v>5</v>
      </c>
      <c r="C28" s="1336"/>
      <c r="D28" s="1341">
        <f t="shared" si="23"/>
        <v>0</v>
      </c>
      <c r="E28" s="1336"/>
      <c r="F28" s="1341">
        <f t="shared" si="24"/>
        <v>0</v>
      </c>
      <c r="G28" s="97">
        <v>5</v>
      </c>
      <c r="H28" s="20">
        <f t="shared" si="25"/>
        <v>1</v>
      </c>
      <c r="I28" s="97"/>
      <c r="J28" s="20">
        <f t="shared" si="26"/>
        <v>0</v>
      </c>
      <c r="K28" s="97"/>
      <c r="L28" s="20">
        <f t="shared" si="27"/>
        <v>0</v>
      </c>
      <c r="M28" s="103">
        <f t="shared" si="28"/>
        <v>5</v>
      </c>
      <c r="N28" s="275">
        <f t="shared" si="29"/>
        <v>0.33333333333333331</v>
      </c>
      <c r="O28" s="97"/>
      <c r="P28" s="20">
        <f t="shared" si="30"/>
        <v>0</v>
      </c>
      <c r="Q28" s="97"/>
      <c r="R28" s="20">
        <f t="shared" si="31"/>
        <v>0</v>
      </c>
      <c r="S28" s="97"/>
      <c r="T28" s="20">
        <f t="shared" si="32"/>
        <v>0</v>
      </c>
      <c r="U28" s="1054"/>
      <c r="V28" s="1054"/>
      <c r="W28" s="1054"/>
      <c r="X28" s="1054"/>
      <c r="Y28" s="1073"/>
      <c r="Z28" s="1073"/>
      <c r="AA28" s="1054"/>
      <c r="AB28" s="1054"/>
      <c r="AC28" s="1285">
        <v>5</v>
      </c>
      <c r="AD28" s="1291">
        <f t="shared" si="33"/>
        <v>1</v>
      </c>
      <c r="AE28" s="103">
        <f t="shared" si="34"/>
        <v>0</v>
      </c>
      <c r="AF28" s="275">
        <f t="shared" si="35"/>
        <v>0</v>
      </c>
    </row>
    <row r="29" spans="1:32" hidden="1" x14ac:dyDescent="0.25">
      <c r="A29" s="92" t="s">
        <v>45</v>
      </c>
      <c r="B29" s="96">
        <v>1</v>
      </c>
      <c r="C29" s="1336"/>
      <c r="D29" s="1341">
        <f t="shared" si="23"/>
        <v>0</v>
      </c>
      <c r="E29" s="1336"/>
      <c r="F29" s="1341">
        <f t="shared" si="24"/>
        <v>0</v>
      </c>
      <c r="G29" s="97">
        <v>1</v>
      </c>
      <c r="H29" s="20">
        <f t="shared" ref="H29" si="44">G29/$B29</f>
        <v>1</v>
      </c>
      <c r="I29" s="97"/>
      <c r="J29" s="20">
        <f t="shared" ref="J29" si="45">I29/$B29</f>
        <v>0</v>
      </c>
      <c r="K29" s="97"/>
      <c r="L29" s="20">
        <f t="shared" ref="L29" si="46">K29/$B29</f>
        <v>0</v>
      </c>
      <c r="M29" s="103">
        <f t="shared" si="28"/>
        <v>1</v>
      </c>
      <c r="N29" s="275">
        <f t="shared" si="29"/>
        <v>0.33333333333333331</v>
      </c>
      <c r="O29" s="97"/>
      <c r="P29" s="20">
        <f t="shared" ref="P29" si="47">O29/$B29</f>
        <v>0</v>
      </c>
      <c r="Q29" s="97"/>
      <c r="R29" s="20">
        <f t="shared" si="31"/>
        <v>0</v>
      </c>
      <c r="S29" s="97"/>
      <c r="T29" s="20">
        <f t="shared" si="32"/>
        <v>0</v>
      </c>
      <c r="U29" s="1054"/>
      <c r="V29" s="1054"/>
      <c r="W29" s="1054"/>
      <c r="X29" s="1054"/>
      <c r="Y29" s="1073"/>
      <c r="Z29" s="1073"/>
      <c r="AA29" s="1054"/>
      <c r="AB29" s="1054"/>
      <c r="AC29" s="1285">
        <v>1</v>
      </c>
      <c r="AD29" s="1291">
        <f t="shared" si="33"/>
        <v>1</v>
      </c>
      <c r="AE29" s="103">
        <f t="shared" si="34"/>
        <v>0</v>
      </c>
      <c r="AF29" s="275">
        <f t="shared" si="35"/>
        <v>0</v>
      </c>
    </row>
    <row r="30" spans="1:32" hidden="1" x14ac:dyDescent="0.25">
      <c r="A30" s="98" t="s">
        <v>178</v>
      </c>
      <c r="B30" s="96">
        <v>1</v>
      </c>
      <c r="C30" s="890"/>
      <c r="D30" s="1053">
        <f t="shared" si="23"/>
        <v>0</v>
      </c>
      <c r="E30" s="890"/>
      <c r="F30" s="1053">
        <f t="shared" si="24"/>
        <v>0</v>
      </c>
      <c r="G30" s="11">
        <v>2</v>
      </c>
      <c r="H30" s="19">
        <f t="shared" si="25"/>
        <v>2</v>
      </c>
      <c r="I30" s="11"/>
      <c r="J30" s="19">
        <f t="shared" si="26"/>
        <v>0</v>
      </c>
      <c r="K30" s="11"/>
      <c r="L30" s="19">
        <f t="shared" si="27"/>
        <v>0</v>
      </c>
      <c r="M30" s="101">
        <f t="shared" si="28"/>
        <v>2</v>
      </c>
      <c r="N30" s="175">
        <f t="shared" si="29"/>
        <v>0.66666666666666663</v>
      </c>
      <c r="O30" s="11"/>
      <c r="P30" s="19">
        <f t="shared" si="30"/>
        <v>0</v>
      </c>
      <c r="Q30" s="11"/>
      <c r="R30" s="19">
        <f t="shared" si="31"/>
        <v>0</v>
      </c>
      <c r="S30" s="11"/>
      <c r="T30" s="19">
        <f t="shared" si="32"/>
        <v>0</v>
      </c>
      <c r="U30" s="1053"/>
      <c r="V30" s="1053"/>
      <c r="W30" s="1053"/>
      <c r="X30" s="1053"/>
      <c r="Y30" s="1053"/>
      <c r="Z30" s="1053"/>
      <c r="AA30" s="1053"/>
      <c r="AB30" s="1053"/>
      <c r="AC30" s="890">
        <v>2</v>
      </c>
      <c r="AD30" s="1053">
        <f t="shared" si="33"/>
        <v>2</v>
      </c>
      <c r="AE30" s="101">
        <f t="shared" si="34"/>
        <v>0</v>
      </c>
      <c r="AF30" s="175">
        <f t="shared" si="35"/>
        <v>0</v>
      </c>
    </row>
    <row r="31" spans="1:32" hidden="1" x14ac:dyDescent="0.25">
      <c r="A31" s="98" t="s">
        <v>176</v>
      </c>
      <c r="B31" s="96">
        <v>1</v>
      </c>
      <c r="C31" s="890"/>
      <c r="D31" s="1053">
        <f t="shared" si="23"/>
        <v>0</v>
      </c>
      <c r="E31" s="890"/>
      <c r="F31" s="1053">
        <f t="shared" si="24"/>
        <v>0</v>
      </c>
      <c r="G31" s="11"/>
      <c r="H31" s="19">
        <f t="shared" si="25"/>
        <v>0</v>
      </c>
      <c r="I31" s="11"/>
      <c r="J31" s="19">
        <f t="shared" si="26"/>
        <v>0</v>
      </c>
      <c r="K31" s="11"/>
      <c r="L31" s="19">
        <f t="shared" si="27"/>
        <v>0</v>
      </c>
      <c r="M31" s="101">
        <f t="shared" si="28"/>
        <v>0</v>
      </c>
      <c r="N31" s="175">
        <f t="shared" si="29"/>
        <v>0</v>
      </c>
      <c r="O31" s="11"/>
      <c r="P31" s="19">
        <f t="shared" si="30"/>
        <v>0</v>
      </c>
      <c r="Q31" s="11"/>
      <c r="R31" s="19">
        <f t="shared" si="31"/>
        <v>0</v>
      </c>
      <c r="S31" s="11"/>
      <c r="T31" s="19">
        <f t="shared" si="32"/>
        <v>0</v>
      </c>
      <c r="U31" s="1053"/>
      <c r="V31" s="1053"/>
      <c r="W31" s="1053"/>
      <c r="X31" s="1053"/>
      <c r="Y31" s="1053"/>
      <c r="Z31" s="1053"/>
      <c r="AA31" s="1053"/>
      <c r="AB31" s="1053"/>
      <c r="AC31" s="890"/>
      <c r="AD31" s="1053">
        <f t="shared" si="33"/>
        <v>0</v>
      </c>
      <c r="AE31" s="101">
        <f t="shared" si="34"/>
        <v>0</v>
      </c>
      <c r="AF31" s="175">
        <f t="shared" si="35"/>
        <v>0</v>
      </c>
    </row>
    <row r="32" spans="1:32" hidden="1" x14ac:dyDescent="0.25">
      <c r="A32" s="85" t="s">
        <v>34</v>
      </c>
      <c r="B32" s="125">
        <v>3</v>
      </c>
      <c r="C32" s="1338"/>
      <c r="D32" s="1342">
        <f t="shared" si="23"/>
        <v>0</v>
      </c>
      <c r="E32" s="1338"/>
      <c r="F32" s="1342">
        <f t="shared" si="24"/>
        <v>0</v>
      </c>
      <c r="G32" s="87">
        <v>3</v>
      </c>
      <c r="H32" s="88">
        <f t="shared" si="25"/>
        <v>1</v>
      </c>
      <c r="I32" s="87"/>
      <c r="J32" s="88">
        <f t="shared" si="26"/>
        <v>0</v>
      </c>
      <c r="K32" s="87"/>
      <c r="L32" s="88">
        <f t="shared" si="27"/>
        <v>0</v>
      </c>
      <c r="M32" s="201">
        <f t="shared" si="28"/>
        <v>3</v>
      </c>
      <c r="N32" s="262">
        <f t="shared" si="29"/>
        <v>0.33333333333333331</v>
      </c>
      <c r="O32" s="87"/>
      <c r="P32" s="88">
        <f t="shared" si="30"/>
        <v>0</v>
      </c>
      <c r="Q32" s="87"/>
      <c r="R32" s="88">
        <f t="shared" si="31"/>
        <v>0</v>
      </c>
      <c r="S32" s="87"/>
      <c r="T32" s="88">
        <f t="shared" si="32"/>
        <v>0</v>
      </c>
      <c r="U32" s="1055"/>
      <c r="V32" s="1055"/>
      <c r="W32" s="1055"/>
      <c r="X32" s="1055"/>
      <c r="Y32" s="1074"/>
      <c r="Z32" s="1074"/>
      <c r="AA32" s="1055"/>
      <c r="AB32" s="1055"/>
      <c r="AC32" s="1286">
        <v>3</v>
      </c>
      <c r="AD32" s="1292">
        <f t="shared" si="33"/>
        <v>1</v>
      </c>
      <c r="AE32" s="201">
        <f t="shared" si="34"/>
        <v>0</v>
      </c>
      <c r="AF32" s="262">
        <f t="shared" si="35"/>
        <v>0</v>
      </c>
    </row>
    <row r="33" spans="1:32" ht="15.75" hidden="1" thickBot="1" x14ac:dyDescent="0.3">
      <c r="A33" s="89" t="s">
        <v>7</v>
      </c>
      <c r="B33" s="529">
        <f>SUM(B18:B32)</f>
        <v>63</v>
      </c>
      <c r="C33" s="1294">
        <f>SUM(C18:C32)</f>
        <v>0</v>
      </c>
      <c r="D33" s="1056">
        <f t="shared" si="23"/>
        <v>0</v>
      </c>
      <c r="E33" s="1294">
        <f t="shared" ref="E33" si="48">SUM(E18:E32)</f>
        <v>0</v>
      </c>
      <c r="F33" s="1056">
        <f t="shared" si="24"/>
        <v>0</v>
      </c>
      <c r="G33" s="90">
        <f>SUM(G18:G32)</f>
        <v>63</v>
      </c>
      <c r="H33" s="91">
        <f t="shared" si="25"/>
        <v>1</v>
      </c>
      <c r="I33" s="90">
        <f>SUM(I18:I32)</f>
        <v>0</v>
      </c>
      <c r="J33" s="91">
        <f t="shared" si="26"/>
        <v>0</v>
      </c>
      <c r="K33" s="90">
        <f>SUM(K18:K32)</f>
        <v>0</v>
      </c>
      <c r="L33" s="91">
        <f t="shared" si="27"/>
        <v>0</v>
      </c>
      <c r="M33" s="267">
        <f t="shared" si="28"/>
        <v>63</v>
      </c>
      <c r="N33" s="268">
        <f t="shared" si="29"/>
        <v>0.33333333333333331</v>
      </c>
      <c r="O33" s="90">
        <f>SUM(O18:O32)</f>
        <v>0</v>
      </c>
      <c r="P33" s="91">
        <f t="shared" si="30"/>
        <v>0</v>
      </c>
      <c r="Q33" s="90">
        <f>SUM(Q18:Q32)</f>
        <v>0</v>
      </c>
      <c r="R33" s="91">
        <f t="shared" si="31"/>
        <v>0</v>
      </c>
      <c r="S33" s="90">
        <f t="shared" ref="S33" si="49">SUM(S18:S32)</f>
        <v>0</v>
      </c>
      <c r="T33" s="91">
        <f t="shared" si="32"/>
        <v>0</v>
      </c>
      <c r="U33" s="1056"/>
      <c r="V33" s="1056"/>
      <c r="W33" s="1056"/>
      <c r="X33" s="1056"/>
      <c r="Y33" s="1056"/>
      <c r="Z33" s="1056"/>
      <c r="AA33" s="1056"/>
      <c r="AB33" s="1056"/>
      <c r="AC33" s="1294">
        <f>SUM(AC18:AC32)</f>
        <v>63</v>
      </c>
      <c r="AD33" s="1056">
        <f t="shared" si="33"/>
        <v>1</v>
      </c>
      <c r="AE33" s="267">
        <f t="shared" si="34"/>
        <v>0</v>
      </c>
      <c r="AF33" s="268">
        <f t="shared" si="35"/>
        <v>0</v>
      </c>
    </row>
    <row r="37" spans="1:32" x14ac:dyDescent="0.25">
      <c r="AE37" s="1083"/>
    </row>
  </sheetData>
  <mergeCells count="4">
    <mergeCell ref="A2:Q2"/>
    <mergeCell ref="A3:Q3"/>
    <mergeCell ref="A5:AF5"/>
    <mergeCell ref="A16:AF16"/>
  </mergeCells>
  <pageMargins left="0.23622047244094491" right="0.27559055118110237" top="0.43307086614173229" bottom="0.78740157480314965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AF33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1" width="9.140625" hidden="1" customWidth="1"/>
    <col min="22" max="22" width="8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" customWidth="1"/>
    <col min="28" max="28" width="7.5703125" bestFit="1" customWidth="1"/>
    <col min="29" max="29" width="7.140625" bestFit="1" customWidth="1"/>
    <col min="30" max="30" width="7.28515625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509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100" t="s">
        <v>8</v>
      </c>
      <c r="B7" s="10">
        <v>352</v>
      </c>
      <c r="C7" s="890">
        <v>0</v>
      </c>
      <c r="D7" s="1053">
        <f t="shared" ref="D7:D13" si="0">C7/$B7</f>
        <v>0</v>
      </c>
      <c r="E7" s="890">
        <v>0</v>
      </c>
      <c r="F7" s="1053">
        <f t="shared" ref="F7:F13" si="1">E7/$B7</f>
        <v>0</v>
      </c>
      <c r="G7" s="11">
        <v>213</v>
      </c>
      <c r="H7" s="19">
        <f t="shared" ref="H7:H8" si="2">G7/$B7</f>
        <v>0.60511363636363635</v>
      </c>
      <c r="I7" s="11">
        <v>348</v>
      </c>
      <c r="J7" s="19">
        <f t="shared" ref="J7:J8" si="3">I7/$B7</f>
        <v>0.98863636363636365</v>
      </c>
      <c r="K7" s="11">
        <v>555</v>
      </c>
      <c r="L7" s="19">
        <f t="shared" ref="L7:L8" si="4">K7/$B7</f>
        <v>1.5767045454545454</v>
      </c>
      <c r="M7" s="101">
        <f t="shared" ref="M7:M13" si="5">SUM(G7,I7,K7)</f>
        <v>1116</v>
      </c>
      <c r="N7" s="175">
        <f t="shared" ref="N7:N13" si="6">M7/($B7*3)</f>
        <v>1.0568181818181819</v>
      </c>
      <c r="O7" s="11">
        <v>547</v>
      </c>
      <c r="P7" s="19">
        <f t="shared" ref="P7:P8" si="7">O7/$B7</f>
        <v>1.5539772727272727</v>
      </c>
      <c r="Q7" s="11">
        <v>565</v>
      </c>
      <c r="R7" s="19">
        <f t="shared" ref="R7:R13" si="8">Q7/$B7</f>
        <v>1.6051136363636365</v>
      </c>
      <c r="S7" s="11">
        <v>693</v>
      </c>
      <c r="T7" s="19">
        <f t="shared" ref="T7:T13" si="9">S7/$B7</f>
        <v>1.96875</v>
      </c>
      <c r="U7" s="101">
        <f t="shared" ref="U7:U13" si="10">SUM(O7,Q7,S7)</f>
        <v>1805</v>
      </c>
      <c r="V7" s="175">
        <f t="shared" ref="V7:V13" si="11">U7/($B7*3)</f>
        <v>1.709280303030303</v>
      </c>
      <c r="W7" s="890">
        <v>516</v>
      </c>
      <c r="X7" s="70">
        <f t="shared" ref="X7" si="12">W7/$B7</f>
        <v>1.4659090909090908</v>
      </c>
      <c r="Y7" s="890">
        <v>534</v>
      </c>
      <c r="Z7" s="70">
        <f t="shared" ref="Z7:AB7" si="13">Y7/$B7</f>
        <v>1.5170454545454546</v>
      </c>
      <c r="AA7" s="890">
        <v>206</v>
      </c>
      <c r="AB7" s="70">
        <f t="shared" si="13"/>
        <v>0.58522727272727271</v>
      </c>
      <c r="AC7" s="890">
        <v>81</v>
      </c>
      <c r="AD7" s="1053">
        <f t="shared" ref="AD7:AD13" si="14">AC7/$B7</f>
        <v>0.23011363636363635</v>
      </c>
      <c r="AE7" s="101">
        <f>SUM(W7,Y7,AA7)</f>
        <v>1256</v>
      </c>
      <c r="AF7" s="175">
        <f t="shared" ref="AF7:AF13" si="15">AE7/($B7*3)</f>
        <v>1.1893939393939394</v>
      </c>
    </row>
    <row r="8" spans="1:32" x14ac:dyDescent="0.25">
      <c r="A8" s="100" t="s">
        <v>9</v>
      </c>
      <c r="B8" s="5">
        <v>1072</v>
      </c>
      <c r="C8" s="1345">
        <v>0</v>
      </c>
      <c r="D8" s="1346">
        <f t="shared" si="0"/>
        <v>0</v>
      </c>
      <c r="E8" s="1345">
        <v>0</v>
      </c>
      <c r="F8" s="1346">
        <f t="shared" si="1"/>
        <v>0</v>
      </c>
      <c r="G8" s="4">
        <v>521</v>
      </c>
      <c r="H8" s="20">
        <f t="shared" si="2"/>
        <v>0.48600746268656714</v>
      </c>
      <c r="I8" s="4">
        <v>1580</v>
      </c>
      <c r="J8" s="20">
        <f t="shared" si="3"/>
        <v>1.4738805970149254</v>
      </c>
      <c r="K8" s="4">
        <v>2229</v>
      </c>
      <c r="L8" s="20">
        <f t="shared" si="4"/>
        <v>2.0792910447761193</v>
      </c>
      <c r="M8" s="103">
        <f t="shared" si="5"/>
        <v>4330</v>
      </c>
      <c r="N8" s="275">
        <f t="shared" si="6"/>
        <v>1.3463930348258706</v>
      </c>
      <c r="O8" s="4">
        <v>1817</v>
      </c>
      <c r="P8" s="20">
        <f t="shared" si="7"/>
        <v>1.6949626865671641</v>
      </c>
      <c r="Q8" s="4">
        <v>2277</v>
      </c>
      <c r="R8" s="20">
        <f t="shared" si="8"/>
        <v>2.1240671641791047</v>
      </c>
      <c r="S8" s="4">
        <v>2553</v>
      </c>
      <c r="T8" s="20">
        <f t="shared" si="9"/>
        <v>2.3815298507462686</v>
      </c>
      <c r="U8" s="103">
        <f t="shared" si="10"/>
        <v>6647</v>
      </c>
      <c r="V8" s="275">
        <f t="shared" si="11"/>
        <v>2.0668532338308458</v>
      </c>
      <c r="W8" s="890">
        <v>1736</v>
      </c>
      <c r="X8" s="70">
        <f t="shared" ref="X8:X12" si="16">W8/$B8</f>
        <v>1.6194029850746268</v>
      </c>
      <c r="Y8" s="890">
        <v>1822</v>
      </c>
      <c r="Z8" s="70">
        <f t="shared" ref="Z8:Z12" si="17">Y8/$B8</f>
        <v>1.6996268656716418</v>
      </c>
      <c r="AA8" s="890">
        <v>559</v>
      </c>
      <c r="AB8" s="70">
        <f t="shared" ref="AB8:AB12" si="18">AA8/$B8</f>
        <v>0.52145522388059706</v>
      </c>
      <c r="AC8" s="1285">
        <v>160</v>
      </c>
      <c r="AD8" s="1291">
        <f t="shared" si="14"/>
        <v>0.14925373134328357</v>
      </c>
      <c r="AE8" s="101">
        <f t="shared" ref="AE8:AE13" si="19">SUM(W8,Y8,AA8)</f>
        <v>4117</v>
      </c>
      <c r="AF8" s="175">
        <f t="shared" si="15"/>
        <v>1.2801616915422886</v>
      </c>
    </row>
    <row r="9" spans="1:32" x14ac:dyDescent="0.25">
      <c r="A9" s="2" t="s">
        <v>10</v>
      </c>
      <c r="B9" s="124">
        <v>526</v>
      </c>
      <c r="C9" s="1345">
        <v>1758</v>
      </c>
      <c r="D9" s="1346">
        <f t="shared" si="0"/>
        <v>3.3422053231939164</v>
      </c>
      <c r="E9" s="1345">
        <v>1689</v>
      </c>
      <c r="F9" s="1346">
        <f t="shared" si="1"/>
        <v>3.2110266159695819</v>
      </c>
      <c r="G9" s="891">
        <v>1950</v>
      </c>
      <c r="H9" s="20">
        <f t="shared" ref="H9:H13" si="20">G9/$B9</f>
        <v>3.7072243346007605</v>
      </c>
      <c r="I9" s="891">
        <v>1414</v>
      </c>
      <c r="J9" s="20">
        <f t="shared" ref="J9:J13" si="21">I9/$B9</f>
        <v>2.6882129277566542</v>
      </c>
      <c r="K9" s="891">
        <v>1970</v>
      </c>
      <c r="L9" s="20">
        <f t="shared" ref="L9:L13" si="22">K9/$B9</f>
        <v>3.7452471482889735</v>
      </c>
      <c r="M9" s="103">
        <f t="shared" si="5"/>
        <v>5334</v>
      </c>
      <c r="N9" s="275">
        <f t="shared" si="6"/>
        <v>3.3802281368821294</v>
      </c>
      <c r="O9" s="891">
        <v>1786</v>
      </c>
      <c r="P9" s="20">
        <f t="shared" ref="P9:P13" si="23">O9/$B9</f>
        <v>3.3954372623574143</v>
      </c>
      <c r="Q9" s="891">
        <v>1605</v>
      </c>
      <c r="R9" s="20">
        <f t="shared" si="8"/>
        <v>3.0513307984790874</v>
      </c>
      <c r="S9" s="891">
        <v>1764</v>
      </c>
      <c r="T9" s="20">
        <f t="shared" si="9"/>
        <v>3.3536121673003803</v>
      </c>
      <c r="U9" s="103">
        <f t="shared" si="10"/>
        <v>5155</v>
      </c>
      <c r="V9" s="275">
        <f t="shared" si="11"/>
        <v>3.2667934093789608</v>
      </c>
      <c r="W9" s="890">
        <v>1585</v>
      </c>
      <c r="X9" s="70">
        <f t="shared" si="16"/>
        <v>3.0133079847908744</v>
      </c>
      <c r="Y9" s="890">
        <v>1580</v>
      </c>
      <c r="Z9" s="70">
        <f t="shared" si="17"/>
        <v>3.0038022813688214</v>
      </c>
      <c r="AA9" s="890">
        <v>1613</v>
      </c>
      <c r="AB9" s="70">
        <f t="shared" si="18"/>
        <v>3.0665399239543727</v>
      </c>
      <c r="AC9" s="1285">
        <v>1535</v>
      </c>
      <c r="AD9" s="1291">
        <f t="shared" si="14"/>
        <v>2.918250950570342</v>
      </c>
      <c r="AE9" s="101">
        <f t="shared" si="19"/>
        <v>4778</v>
      </c>
      <c r="AF9" s="175">
        <f t="shared" si="15"/>
        <v>3.0278833967046896</v>
      </c>
    </row>
    <row r="10" spans="1:32" x14ac:dyDescent="0.25">
      <c r="A10" s="2" t="s">
        <v>42</v>
      </c>
      <c r="B10" s="124">
        <v>526</v>
      </c>
      <c r="C10" s="1345">
        <v>506</v>
      </c>
      <c r="D10" s="1346">
        <f t="shared" si="0"/>
        <v>0.96197718631178708</v>
      </c>
      <c r="E10" s="1345">
        <v>576</v>
      </c>
      <c r="F10" s="1346">
        <f t="shared" si="1"/>
        <v>1.0950570342205324</v>
      </c>
      <c r="G10" s="891">
        <v>795</v>
      </c>
      <c r="H10" s="20">
        <f>G10/$B10</f>
        <v>1.5114068441064639</v>
      </c>
      <c r="I10" s="891">
        <v>646</v>
      </c>
      <c r="J10" s="20">
        <f>I10/$B10</f>
        <v>1.2281368821292775</v>
      </c>
      <c r="K10" s="891">
        <v>858</v>
      </c>
      <c r="L10" s="20">
        <f>K10/$B10</f>
        <v>1.6311787072243347</v>
      </c>
      <c r="M10" s="103">
        <f t="shared" si="5"/>
        <v>2299</v>
      </c>
      <c r="N10" s="275">
        <f t="shared" si="6"/>
        <v>1.4569074778200253</v>
      </c>
      <c r="O10" s="891">
        <v>510</v>
      </c>
      <c r="P10" s="20">
        <f t="shared" si="23"/>
        <v>0.96958174904942962</v>
      </c>
      <c r="Q10" s="891">
        <v>749</v>
      </c>
      <c r="R10" s="20">
        <f t="shared" si="8"/>
        <v>1.4239543726235742</v>
      </c>
      <c r="S10" s="891">
        <v>843</v>
      </c>
      <c r="T10" s="20">
        <f t="shared" si="9"/>
        <v>1.602661596958175</v>
      </c>
      <c r="U10" s="103">
        <f t="shared" si="10"/>
        <v>2102</v>
      </c>
      <c r="V10" s="275">
        <f t="shared" si="11"/>
        <v>1.332065906210393</v>
      </c>
      <c r="W10" s="890">
        <v>784</v>
      </c>
      <c r="X10" s="70">
        <f t="shared" si="16"/>
        <v>1.4904942965779469</v>
      </c>
      <c r="Y10" s="890">
        <v>795</v>
      </c>
      <c r="Z10" s="70">
        <f t="shared" si="17"/>
        <v>1.5114068441064639</v>
      </c>
      <c r="AA10" s="890">
        <v>726</v>
      </c>
      <c r="AB10" s="70">
        <f t="shared" si="18"/>
        <v>1.3802281368821292</v>
      </c>
      <c r="AC10" s="1285">
        <v>604</v>
      </c>
      <c r="AD10" s="1291">
        <f>AC10/$B10</f>
        <v>1.1482889733840305</v>
      </c>
      <c r="AE10" s="101">
        <f t="shared" si="19"/>
        <v>2305</v>
      </c>
      <c r="AF10" s="175">
        <f t="shared" si="15"/>
        <v>1.4607097591888467</v>
      </c>
    </row>
    <row r="11" spans="1:32" x14ac:dyDescent="0.25">
      <c r="A11" s="2" t="s">
        <v>12</v>
      </c>
      <c r="B11" s="124">
        <v>250</v>
      </c>
      <c r="C11" s="1345">
        <v>489</v>
      </c>
      <c r="D11" s="1346">
        <f t="shared" si="0"/>
        <v>1.956</v>
      </c>
      <c r="E11" s="1345">
        <v>471</v>
      </c>
      <c r="F11" s="1346">
        <f t="shared" si="1"/>
        <v>1.8839999999999999</v>
      </c>
      <c r="G11" s="892">
        <v>344</v>
      </c>
      <c r="H11" s="20">
        <f t="shared" si="20"/>
        <v>1.3759999999999999</v>
      </c>
      <c r="I11" s="892">
        <v>440</v>
      </c>
      <c r="J11" s="20">
        <f t="shared" si="21"/>
        <v>1.76</v>
      </c>
      <c r="K11" s="892">
        <v>524</v>
      </c>
      <c r="L11" s="20">
        <f t="shared" si="22"/>
        <v>2.0960000000000001</v>
      </c>
      <c r="M11" s="103">
        <f t="shared" si="5"/>
        <v>1308</v>
      </c>
      <c r="N11" s="275">
        <f t="shared" si="6"/>
        <v>1.744</v>
      </c>
      <c r="O11" s="892">
        <v>530</v>
      </c>
      <c r="P11" s="20">
        <f t="shared" si="23"/>
        <v>2.12</v>
      </c>
      <c r="Q11" s="892">
        <v>504</v>
      </c>
      <c r="R11" s="20">
        <f t="shared" si="8"/>
        <v>2.016</v>
      </c>
      <c r="S11" s="892">
        <v>551</v>
      </c>
      <c r="T11" s="20">
        <f t="shared" si="9"/>
        <v>2.2040000000000002</v>
      </c>
      <c r="U11" s="103">
        <f t="shared" si="10"/>
        <v>1585</v>
      </c>
      <c r="V11" s="275">
        <f t="shared" si="11"/>
        <v>2.1133333333333333</v>
      </c>
      <c r="W11" s="890">
        <v>511</v>
      </c>
      <c r="X11" s="70">
        <f t="shared" si="16"/>
        <v>2.044</v>
      </c>
      <c r="Y11" s="890">
        <v>507</v>
      </c>
      <c r="Z11" s="70">
        <f t="shared" si="17"/>
        <v>2.028</v>
      </c>
      <c r="AA11" s="890">
        <v>483</v>
      </c>
      <c r="AB11" s="70">
        <f t="shared" si="18"/>
        <v>1.9319999999999999</v>
      </c>
      <c r="AC11" s="1286">
        <v>563</v>
      </c>
      <c r="AD11" s="1291">
        <f t="shared" si="14"/>
        <v>2.2519999999999998</v>
      </c>
      <c r="AE11" s="101">
        <f t="shared" si="19"/>
        <v>1501</v>
      </c>
      <c r="AF11" s="175">
        <f t="shared" si="15"/>
        <v>2.0013333333333332</v>
      </c>
    </row>
    <row r="12" spans="1:32" ht="15.75" thickBot="1" x14ac:dyDescent="0.3">
      <c r="A12" s="16" t="s">
        <v>13</v>
      </c>
      <c r="B12" s="291">
        <f>526+158</f>
        <v>684</v>
      </c>
      <c r="C12" s="1347">
        <v>556</v>
      </c>
      <c r="D12" s="1348">
        <f t="shared" si="0"/>
        <v>0.8128654970760234</v>
      </c>
      <c r="E12" s="1347">
        <v>501</v>
      </c>
      <c r="F12" s="1348">
        <f t="shared" si="1"/>
        <v>0.73245614035087714</v>
      </c>
      <c r="G12" s="18">
        <v>685</v>
      </c>
      <c r="H12" s="21">
        <f t="shared" si="20"/>
        <v>1.0014619883040936</v>
      </c>
      <c r="I12" s="18">
        <v>442</v>
      </c>
      <c r="J12" s="21">
        <f t="shared" si="21"/>
        <v>0.64619883040935677</v>
      </c>
      <c r="K12" s="18">
        <v>531</v>
      </c>
      <c r="L12" s="21">
        <f t="shared" si="22"/>
        <v>0.77631578947368418</v>
      </c>
      <c r="M12" s="104">
        <f t="shared" si="5"/>
        <v>1658</v>
      </c>
      <c r="N12" s="276">
        <f t="shared" si="6"/>
        <v>0.80799220272904482</v>
      </c>
      <c r="O12" s="18">
        <v>474</v>
      </c>
      <c r="P12" s="21">
        <f t="shared" si="23"/>
        <v>0.69298245614035092</v>
      </c>
      <c r="Q12" s="18">
        <v>440</v>
      </c>
      <c r="R12" s="21">
        <f t="shared" si="8"/>
        <v>0.64327485380116955</v>
      </c>
      <c r="S12" s="18">
        <v>370</v>
      </c>
      <c r="T12" s="21">
        <f t="shared" si="9"/>
        <v>0.54093567251461994</v>
      </c>
      <c r="U12" s="104">
        <f t="shared" si="10"/>
        <v>1284</v>
      </c>
      <c r="V12" s="276">
        <f t="shared" si="11"/>
        <v>0.6257309941520468</v>
      </c>
      <c r="W12" s="890">
        <v>355</v>
      </c>
      <c r="X12" s="70">
        <f t="shared" si="16"/>
        <v>0.51900584795321636</v>
      </c>
      <c r="Y12" s="890">
        <v>360</v>
      </c>
      <c r="Z12" s="70">
        <f t="shared" si="17"/>
        <v>0.52631578947368418</v>
      </c>
      <c r="AA12" s="890">
        <v>331</v>
      </c>
      <c r="AB12" s="70">
        <f t="shared" si="18"/>
        <v>0.48391812865497075</v>
      </c>
      <c r="AC12" s="1296">
        <v>360</v>
      </c>
      <c r="AD12" s="1297">
        <f t="shared" si="14"/>
        <v>0.52631578947368418</v>
      </c>
      <c r="AE12" s="1031">
        <f t="shared" si="19"/>
        <v>1046</v>
      </c>
      <c r="AF12" s="1033">
        <f t="shared" si="15"/>
        <v>0.50974658869395717</v>
      </c>
    </row>
    <row r="13" spans="1:32" ht="15.75" thickBot="1" x14ac:dyDescent="0.3">
      <c r="A13" s="6" t="s">
        <v>7</v>
      </c>
      <c r="B13" s="120">
        <f>SUM(B9:B12)</f>
        <v>1986</v>
      </c>
      <c r="C13" s="8">
        <f>SUM(C9:C12)</f>
        <v>3309</v>
      </c>
      <c r="D13" s="1029">
        <f t="shared" si="0"/>
        <v>1.6661631419939578</v>
      </c>
      <c r="E13" s="8">
        <f t="shared" ref="E13" si="24">SUM(E9:E12)</f>
        <v>3237</v>
      </c>
      <c r="F13" s="1029">
        <f t="shared" si="1"/>
        <v>1.6299093655589123</v>
      </c>
      <c r="G13" s="8">
        <f>SUM(G9:G12)</f>
        <v>3774</v>
      </c>
      <c r="H13" s="119">
        <f t="shared" si="20"/>
        <v>1.9003021148036254</v>
      </c>
      <c r="I13" s="8">
        <f>SUM(I9:I12)</f>
        <v>2942</v>
      </c>
      <c r="J13" s="119">
        <f t="shared" si="21"/>
        <v>1.4813695871097683</v>
      </c>
      <c r="K13" s="1023">
        <f>SUM(K9:K12)</f>
        <v>3883</v>
      </c>
      <c r="L13" s="119">
        <f t="shared" si="22"/>
        <v>1.9551863041289024</v>
      </c>
      <c r="M13" s="106">
        <f t="shared" si="5"/>
        <v>10599</v>
      </c>
      <c r="N13" s="842">
        <f t="shared" si="6"/>
        <v>1.7789526686807653</v>
      </c>
      <c r="O13" s="8">
        <f>SUM(O9:O12)</f>
        <v>3300</v>
      </c>
      <c r="P13" s="119">
        <f t="shared" si="23"/>
        <v>1.661631419939577</v>
      </c>
      <c r="Q13" s="8">
        <f>SUM(Q9:Q12)</f>
        <v>3298</v>
      </c>
      <c r="R13" s="119">
        <f t="shared" si="8"/>
        <v>1.660624370594159</v>
      </c>
      <c r="S13" s="8">
        <f t="shared" ref="S13" si="25">SUM(S9:S12)</f>
        <v>3528</v>
      </c>
      <c r="T13" s="119">
        <f t="shared" si="9"/>
        <v>1.7764350453172206</v>
      </c>
      <c r="U13" s="106">
        <f t="shared" si="10"/>
        <v>10126</v>
      </c>
      <c r="V13" s="107">
        <f t="shared" si="11"/>
        <v>1.6995636119503188</v>
      </c>
      <c r="W13" s="514">
        <f t="shared" ref="W13:Y13" si="26">SUM(W7:W12)</f>
        <v>5487</v>
      </c>
      <c r="X13" s="738">
        <f t="shared" ref="X13" si="27">W13/$B13</f>
        <v>2.7628398791540785</v>
      </c>
      <c r="Y13" s="514">
        <f t="shared" si="26"/>
        <v>5598</v>
      </c>
      <c r="Z13" s="738">
        <f t="shared" ref="Z13" si="28">Y13/$B13</f>
        <v>2.8187311178247736</v>
      </c>
      <c r="AA13" s="514">
        <f>SUM(AA7:AA12)</f>
        <v>3918</v>
      </c>
      <c r="AB13" s="738">
        <f t="shared" ref="AB13" si="29">AA13/$B13</f>
        <v>1.9728096676737159</v>
      </c>
      <c r="AC13" s="8">
        <f>SUM(AC9:AC12)</f>
        <v>3062</v>
      </c>
      <c r="AD13" s="1029">
        <f t="shared" si="14"/>
        <v>1.541792547834844</v>
      </c>
      <c r="AE13" s="365">
        <f t="shared" si="19"/>
        <v>15003</v>
      </c>
      <c r="AF13" s="1010">
        <f t="shared" si="15"/>
        <v>2.5181268882175227</v>
      </c>
    </row>
    <row r="16" spans="1:32" ht="15.75" hidden="1" x14ac:dyDescent="0.25">
      <c r="A16" s="1402" t="s">
        <v>417</v>
      </c>
      <c r="B16" s="1403"/>
      <c r="C16" s="1403"/>
      <c r="D16" s="1403"/>
      <c r="E16" s="1403"/>
      <c r="F16" s="1403"/>
      <c r="G16" s="1403"/>
      <c r="H16" s="1403"/>
      <c r="I16" s="1403"/>
      <c r="J16" s="1403"/>
      <c r="K16" s="1403"/>
      <c r="L16" s="1403"/>
      <c r="M16" s="1403"/>
      <c r="N16" s="1403"/>
      <c r="O16" s="1403"/>
      <c r="P16" s="1403"/>
      <c r="Q16" s="1403"/>
      <c r="R16" s="1403"/>
      <c r="S16" s="1403"/>
      <c r="T16" s="1403"/>
      <c r="U16" s="1403"/>
      <c r="V16" s="1403"/>
      <c r="W16" s="1403"/>
      <c r="X16" s="1403"/>
      <c r="Y16" s="1403"/>
      <c r="Z16" s="1403"/>
      <c r="AA16" s="1403"/>
      <c r="AB16" s="1403"/>
      <c r="AC16" s="1295"/>
      <c r="AD16" s="1295"/>
    </row>
    <row r="17" spans="1:30" ht="23.25" hidden="1" thickBot="1" x14ac:dyDescent="0.3">
      <c r="A17" s="14" t="s">
        <v>14</v>
      </c>
      <c r="B17" s="94" t="s">
        <v>207</v>
      </c>
      <c r="C17" s="1343" t="str">
        <f>'[1]Pque N Mundo I'!C20</f>
        <v>SET</v>
      </c>
      <c r="D17" s="1344" t="str">
        <f>'[1]Pque N Mundo I'!D20</f>
        <v>%</v>
      </c>
      <c r="E17" s="1343" t="str">
        <f>'[1]Pque N Mundo I'!E20</f>
        <v>OUT</v>
      </c>
      <c r="F17" s="1344" t="str">
        <f>'[1]Pque N Mundo I'!F20</f>
        <v>%</v>
      </c>
      <c r="G17" s="14" t="str">
        <f>'Pque N Mundo I'!G20</f>
        <v>MAR_17</v>
      </c>
      <c r="H17" s="15" t="str">
        <f>'Pque N Mundo I'!H20</f>
        <v>%</v>
      </c>
      <c r="I17" s="14" t="str">
        <f>'Pque N Mundo I'!I20</f>
        <v>ABR_17</v>
      </c>
      <c r="J17" s="15" t="str">
        <f>'Pque N Mundo I'!J20</f>
        <v>%</v>
      </c>
      <c r="K17" s="14" t="str">
        <f>'Pque N Mundo I'!K20</f>
        <v>MAI_17</v>
      </c>
      <c r="L17" s="15" t="str">
        <f>'Pque N Mundo I'!L20</f>
        <v>%</v>
      </c>
      <c r="M17" s="138" t="str">
        <f>'Pque N Mundo I'!M20</f>
        <v>Trimestre</v>
      </c>
      <c r="N17" s="13" t="str">
        <f>'Pque N Mundo I'!N20</f>
        <v>% Trim</v>
      </c>
      <c r="O17" s="14" t="str">
        <f>'Pque N Mundo I'!O20</f>
        <v>JUN_17</v>
      </c>
      <c r="P17" s="15" t="str">
        <f>'Pque N Mundo I'!P20</f>
        <v>%</v>
      </c>
      <c r="Q17" s="14" t="str">
        <f>'Pque N Mundo I'!Q20</f>
        <v>JUL_17</v>
      </c>
      <c r="R17" s="15" t="str">
        <f>'Pque N Mundo I'!R20</f>
        <v>%</v>
      </c>
      <c r="S17" s="14" t="str">
        <f>'Pque N Mundo I'!S20</f>
        <v>AGO_17</v>
      </c>
      <c r="T17" s="15" t="str">
        <f>'Pque N Mundo I'!T20</f>
        <v>%</v>
      </c>
      <c r="U17" s="1048"/>
      <c r="V17" s="1048"/>
      <c r="W17" s="1048"/>
      <c r="X17" s="1048"/>
      <c r="Y17" s="1048"/>
      <c r="Z17" s="1048"/>
      <c r="AA17" s="138" t="str">
        <f>'Pque N Mundo I'!AE20</f>
        <v>Trimestre</v>
      </c>
      <c r="AB17" s="13" t="str">
        <f>'Pque N Mundo I'!AF20</f>
        <v>% Trim</v>
      </c>
      <c r="AC17" s="1284">
        <f>'[2]Pque N Mundo I'!Y20</f>
        <v>0</v>
      </c>
      <c r="AD17" s="1280">
        <f>'[2]Pque N Mundo I'!Z20</f>
        <v>0</v>
      </c>
    </row>
    <row r="18" spans="1:30" hidden="1" x14ac:dyDescent="0.25">
      <c r="A18" s="92" t="s">
        <v>186</v>
      </c>
      <c r="B18" s="110">
        <v>12</v>
      </c>
      <c r="C18" s="1345"/>
      <c r="D18" s="1053">
        <f t="shared" ref="D18:D33" si="30">C18/$B18</f>
        <v>0</v>
      </c>
      <c r="E18" s="1345"/>
      <c r="F18" s="1053">
        <f t="shared" ref="F18:F33" si="31">E18/$B18</f>
        <v>0</v>
      </c>
      <c r="G18" s="97">
        <v>13</v>
      </c>
      <c r="H18" s="19">
        <f t="shared" ref="H18" si="32">G18/$B18</f>
        <v>1.0833333333333333</v>
      </c>
      <c r="I18" s="97"/>
      <c r="J18" s="19">
        <f t="shared" ref="J18" si="33">I18/$B18</f>
        <v>0</v>
      </c>
      <c r="K18" s="97"/>
      <c r="L18" s="19">
        <f t="shared" ref="L18" si="34">K18/$B18</f>
        <v>0</v>
      </c>
      <c r="M18" s="101">
        <f t="shared" ref="M18:M33" si="35">SUM(G18,I18,K18)</f>
        <v>13</v>
      </c>
      <c r="N18" s="175">
        <f t="shared" ref="N18:N33" si="36">M18/($B18*3)</f>
        <v>0.3611111111111111</v>
      </c>
      <c r="O18" s="97"/>
      <c r="P18" s="19">
        <f t="shared" ref="P18" si="37">O18/$B18</f>
        <v>0</v>
      </c>
      <c r="Q18" s="97"/>
      <c r="R18" s="19">
        <f t="shared" ref="R18:R33" si="38">Q18/$B18</f>
        <v>0</v>
      </c>
      <c r="S18" s="97"/>
      <c r="T18" s="19">
        <f t="shared" ref="T18:T33" si="39">S18/$B18</f>
        <v>0</v>
      </c>
      <c r="U18" s="1053"/>
      <c r="V18" s="1053"/>
      <c r="W18" s="1053"/>
      <c r="X18" s="1053"/>
      <c r="Y18" s="1053"/>
      <c r="Z18" s="1053"/>
      <c r="AA18" s="101">
        <f t="shared" ref="AA18:AA33" si="40">SUM(O18,Q18,S18)</f>
        <v>0</v>
      </c>
      <c r="AB18" s="175">
        <f t="shared" ref="AB18:AB33" si="41">AA18/($B18*3)</f>
        <v>0</v>
      </c>
      <c r="AC18" s="1285">
        <v>13</v>
      </c>
      <c r="AD18" s="1053">
        <f t="shared" ref="AD18:AD33" si="42">AC18/$B18</f>
        <v>1.0833333333333333</v>
      </c>
    </row>
    <row r="19" spans="1:30" hidden="1" x14ac:dyDescent="0.25">
      <c r="A19" s="2" t="s">
        <v>20</v>
      </c>
      <c r="B19" s="124">
        <v>8</v>
      </c>
      <c r="C19" s="1345"/>
      <c r="D19" s="1346">
        <f t="shared" si="30"/>
        <v>0</v>
      </c>
      <c r="E19" s="1345"/>
      <c r="F19" s="1346">
        <f t="shared" si="31"/>
        <v>0</v>
      </c>
      <c r="G19" s="896">
        <v>2</v>
      </c>
      <c r="H19" s="20">
        <f t="shared" ref="H19:H33" si="43">G19/$B19</f>
        <v>0.25</v>
      </c>
      <c r="I19" s="896"/>
      <c r="J19" s="20">
        <f t="shared" ref="J19:J33" si="44">I19/$B19</f>
        <v>0</v>
      </c>
      <c r="K19" s="896"/>
      <c r="L19" s="20">
        <f t="shared" ref="L19:L33" si="45">K19/$B19</f>
        <v>0</v>
      </c>
      <c r="M19" s="103">
        <f t="shared" si="35"/>
        <v>2</v>
      </c>
      <c r="N19" s="275">
        <f t="shared" si="36"/>
        <v>8.3333333333333329E-2</v>
      </c>
      <c r="O19" s="97"/>
      <c r="P19" s="20">
        <f t="shared" ref="P19:P33" si="46">O19/$B19</f>
        <v>0</v>
      </c>
      <c r="Q19" s="97"/>
      <c r="R19" s="20">
        <f t="shared" si="38"/>
        <v>0</v>
      </c>
      <c r="S19" s="97"/>
      <c r="T19" s="20">
        <f t="shared" si="39"/>
        <v>0</v>
      </c>
      <c r="U19" s="1054"/>
      <c r="V19" s="1054"/>
      <c r="W19" s="1054"/>
      <c r="X19" s="1054"/>
      <c r="Y19" s="1054"/>
      <c r="Z19" s="1054"/>
      <c r="AA19" s="103">
        <f t="shared" si="40"/>
        <v>0</v>
      </c>
      <c r="AB19" s="275">
        <f t="shared" si="41"/>
        <v>0</v>
      </c>
      <c r="AC19" s="1288">
        <v>2</v>
      </c>
      <c r="AD19" s="1291">
        <f t="shared" si="42"/>
        <v>0.25</v>
      </c>
    </row>
    <row r="20" spans="1:30" hidden="1" x14ac:dyDescent="0.25">
      <c r="A20" s="92" t="s">
        <v>187</v>
      </c>
      <c r="B20" s="96">
        <v>8</v>
      </c>
      <c r="C20" s="1345"/>
      <c r="D20" s="1053">
        <f t="shared" si="30"/>
        <v>0</v>
      </c>
      <c r="E20" s="1345"/>
      <c r="F20" s="1053">
        <f t="shared" si="31"/>
        <v>0</v>
      </c>
      <c r="G20" s="97">
        <v>6</v>
      </c>
      <c r="H20" s="19">
        <f t="shared" si="43"/>
        <v>0.75</v>
      </c>
      <c r="I20" s="97"/>
      <c r="J20" s="19">
        <f t="shared" si="44"/>
        <v>0</v>
      </c>
      <c r="K20" s="97"/>
      <c r="L20" s="19">
        <f t="shared" si="45"/>
        <v>0</v>
      </c>
      <c r="M20" s="101">
        <f t="shared" si="35"/>
        <v>6</v>
      </c>
      <c r="N20" s="175">
        <f t="shared" si="36"/>
        <v>0.25</v>
      </c>
      <c r="O20" s="97"/>
      <c r="P20" s="19">
        <f t="shared" si="46"/>
        <v>0</v>
      </c>
      <c r="Q20" s="97"/>
      <c r="R20" s="19">
        <f t="shared" si="38"/>
        <v>0</v>
      </c>
      <c r="S20" s="97"/>
      <c r="T20" s="19">
        <f t="shared" si="39"/>
        <v>0</v>
      </c>
      <c r="U20" s="1053"/>
      <c r="V20" s="1053"/>
      <c r="W20" s="1053"/>
      <c r="X20" s="1053"/>
      <c r="Y20" s="1053"/>
      <c r="Z20" s="1053"/>
      <c r="AA20" s="101">
        <f t="shared" si="40"/>
        <v>0</v>
      </c>
      <c r="AB20" s="175">
        <f t="shared" si="41"/>
        <v>0</v>
      </c>
      <c r="AC20" s="1285">
        <v>6</v>
      </c>
      <c r="AD20" s="1053">
        <f t="shared" si="42"/>
        <v>0.75</v>
      </c>
    </row>
    <row r="21" spans="1:30" hidden="1" x14ac:dyDescent="0.25">
      <c r="A21" s="2" t="s">
        <v>43</v>
      </c>
      <c r="B21" s="111">
        <v>3</v>
      </c>
      <c r="C21" s="1345"/>
      <c r="D21" s="1346">
        <f t="shared" si="30"/>
        <v>0</v>
      </c>
      <c r="E21" s="1345"/>
      <c r="F21" s="1346">
        <f t="shared" si="31"/>
        <v>0</v>
      </c>
      <c r="G21" s="97">
        <v>2</v>
      </c>
      <c r="H21" s="20">
        <f t="shared" si="43"/>
        <v>0.66666666666666663</v>
      </c>
      <c r="I21" s="97"/>
      <c r="J21" s="20">
        <f t="shared" si="44"/>
        <v>0</v>
      </c>
      <c r="K21" s="97"/>
      <c r="L21" s="20">
        <f t="shared" si="45"/>
        <v>0</v>
      </c>
      <c r="M21" s="103">
        <f t="shared" si="35"/>
        <v>2</v>
      </c>
      <c r="N21" s="275">
        <f t="shared" si="36"/>
        <v>0.22222222222222221</v>
      </c>
      <c r="O21" s="97"/>
      <c r="P21" s="20">
        <f t="shared" si="46"/>
        <v>0</v>
      </c>
      <c r="Q21" s="97"/>
      <c r="R21" s="20">
        <f t="shared" si="38"/>
        <v>0</v>
      </c>
      <c r="S21" s="97"/>
      <c r="T21" s="20">
        <f t="shared" si="39"/>
        <v>0</v>
      </c>
      <c r="U21" s="1054"/>
      <c r="V21" s="1054"/>
      <c r="W21" s="1054"/>
      <c r="X21" s="1054"/>
      <c r="Y21" s="1054"/>
      <c r="Z21" s="1054"/>
      <c r="AA21" s="103">
        <f t="shared" si="40"/>
        <v>0</v>
      </c>
      <c r="AB21" s="275">
        <f t="shared" si="41"/>
        <v>0</v>
      </c>
      <c r="AC21" s="1285">
        <v>2</v>
      </c>
      <c r="AD21" s="1291">
        <f t="shared" si="42"/>
        <v>0.66666666666666663</v>
      </c>
    </row>
    <row r="22" spans="1:30" hidden="1" x14ac:dyDescent="0.25">
      <c r="A22" s="2" t="s">
        <v>22</v>
      </c>
      <c r="B22" s="124">
        <v>1</v>
      </c>
      <c r="C22" s="1349"/>
      <c r="D22" s="1346">
        <f t="shared" si="30"/>
        <v>0</v>
      </c>
      <c r="E22" s="1349"/>
      <c r="F22" s="1346">
        <f t="shared" si="31"/>
        <v>0</v>
      </c>
      <c r="G22" s="896">
        <v>2.8</v>
      </c>
      <c r="H22" s="20">
        <f t="shared" si="43"/>
        <v>2.8</v>
      </c>
      <c r="I22" s="896"/>
      <c r="J22" s="20">
        <f t="shared" si="44"/>
        <v>0</v>
      </c>
      <c r="K22" s="896"/>
      <c r="L22" s="20">
        <f t="shared" si="45"/>
        <v>0</v>
      </c>
      <c r="M22" s="103">
        <f t="shared" si="35"/>
        <v>2.8</v>
      </c>
      <c r="N22" s="275">
        <f t="shared" si="36"/>
        <v>0.93333333333333324</v>
      </c>
      <c r="O22" s="896"/>
      <c r="P22" s="20">
        <f t="shared" si="46"/>
        <v>0</v>
      </c>
      <c r="Q22" s="896"/>
      <c r="R22" s="20">
        <f t="shared" si="38"/>
        <v>0</v>
      </c>
      <c r="S22" s="114"/>
      <c r="T22" s="20">
        <f t="shared" si="39"/>
        <v>0</v>
      </c>
      <c r="U22" s="1054"/>
      <c r="V22" s="1054"/>
      <c r="W22" s="1054"/>
      <c r="X22" s="1054"/>
      <c r="Y22" s="1054"/>
      <c r="Z22" s="1054"/>
      <c r="AA22" s="103">
        <f t="shared" si="40"/>
        <v>0</v>
      </c>
      <c r="AB22" s="275">
        <f t="shared" si="41"/>
        <v>0</v>
      </c>
      <c r="AC22" s="1288">
        <v>2.8</v>
      </c>
      <c r="AD22" s="1291">
        <f t="shared" si="42"/>
        <v>2.8</v>
      </c>
    </row>
    <row r="23" spans="1:30" hidden="1" x14ac:dyDescent="0.25">
      <c r="A23" s="2" t="s">
        <v>23</v>
      </c>
      <c r="B23" s="124">
        <v>5</v>
      </c>
      <c r="C23" s="1349"/>
      <c r="D23" s="1346">
        <f t="shared" si="30"/>
        <v>0</v>
      </c>
      <c r="E23" s="1349"/>
      <c r="F23" s="1346">
        <f t="shared" si="31"/>
        <v>0</v>
      </c>
      <c r="G23" s="896">
        <v>2.7</v>
      </c>
      <c r="H23" s="20">
        <f t="shared" si="43"/>
        <v>0.54</v>
      </c>
      <c r="I23" s="896"/>
      <c r="J23" s="20">
        <f t="shared" si="44"/>
        <v>0</v>
      </c>
      <c r="K23" s="896"/>
      <c r="L23" s="20">
        <f t="shared" si="45"/>
        <v>0</v>
      </c>
      <c r="M23" s="103">
        <f t="shared" si="35"/>
        <v>2.7</v>
      </c>
      <c r="N23" s="275">
        <f t="shared" si="36"/>
        <v>0.18000000000000002</v>
      </c>
      <c r="O23" s="896"/>
      <c r="P23" s="20">
        <f t="shared" si="46"/>
        <v>0</v>
      </c>
      <c r="Q23" s="896"/>
      <c r="R23" s="20">
        <f t="shared" si="38"/>
        <v>0</v>
      </c>
      <c r="S23" s="114"/>
      <c r="T23" s="20">
        <f t="shared" si="39"/>
        <v>0</v>
      </c>
      <c r="U23" s="1054"/>
      <c r="V23" s="1054"/>
      <c r="W23" s="1054"/>
      <c r="X23" s="1054"/>
      <c r="Y23" s="1054"/>
      <c r="Z23" s="1054"/>
      <c r="AA23" s="103">
        <f t="shared" si="40"/>
        <v>0</v>
      </c>
      <c r="AB23" s="275">
        <f t="shared" si="41"/>
        <v>0</v>
      </c>
      <c r="AC23" s="1288">
        <v>2.7</v>
      </c>
      <c r="AD23" s="1291">
        <f t="shared" si="42"/>
        <v>0.54</v>
      </c>
    </row>
    <row r="24" spans="1:30" hidden="1" x14ac:dyDescent="0.25">
      <c r="A24" s="92" t="s">
        <v>33</v>
      </c>
      <c r="B24" s="95">
        <v>4</v>
      </c>
      <c r="C24" s="1345"/>
      <c r="D24" s="1346">
        <f t="shared" si="30"/>
        <v>0</v>
      </c>
      <c r="E24" s="1345"/>
      <c r="F24" s="1346">
        <f t="shared" si="31"/>
        <v>0</v>
      </c>
      <c r="G24" s="97"/>
      <c r="H24" s="20">
        <f t="shared" si="43"/>
        <v>0</v>
      </c>
      <c r="I24" s="97"/>
      <c r="J24" s="20">
        <f t="shared" si="44"/>
        <v>0</v>
      </c>
      <c r="K24" s="97"/>
      <c r="L24" s="20">
        <f t="shared" si="45"/>
        <v>0</v>
      </c>
      <c r="M24" s="103">
        <f t="shared" si="35"/>
        <v>0</v>
      </c>
      <c r="N24" s="275">
        <f t="shared" si="36"/>
        <v>0</v>
      </c>
      <c r="O24" s="97"/>
      <c r="P24" s="20">
        <f t="shared" si="46"/>
        <v>0</v>
      </c>
      <c r="Q24" s="97"/>
      <c r="R24" s="20">
        <f t="shared" si="38"/>
        <v>0</v>
      </c>
      <c r="S24" s="97"/>
      <c r="T24" s="20">
        <f t="shared" si="39"/>
        <v>0</v>
      </c>
      <c r="U24" s="1054"/>
      <c r="V24" s="1054"/>
      <c r="W24" s="1054"/>
      <c r="X24" s="1054"/>
      <c r="Y24" s="1054"/>
      <c r="Z24" s="1054"/>
      <c r="AA24" s="103">
        <f t="shared" si="40"/>
        <v>0</v>
      </c>
      <c r="AB24" s="275">
        <f t="shared" si="41"/>
        <v>0</v>
      </c>
      <c r="AC24" s="1285"/>
      <c r="AD24" s="1291">
        <f t="shared" si="42"/>
        <v>0</v>
      </c>
    </row>
    <row r="25" spans="1:30" hidden="1" x14ac:dyDescent="0.25">
      <c r="A25" s="92" t="s">
        <v>174</v>
      </c>
      <c r="B25" s="95">
        <v>2</v>
      </c>
      <c r="C25" s="1345"/>
      <c r="D25" s="1346">
        <f t="shared" si="30"/>
        <v>0</v>
      </c>
      <c r="E25" s="1345"/>
      <c r="F25" s="1346">
        <f t="shared" si="31"/>
        <v>0</v>
      </c>
      <c r="G25" s="97"/>
      <c r="H25" s="20">
        <f t="shared" si="43"/>
        <v>0</v>
      </c>
      <c r="I25" s="97"/>
      <c r="J25" s="20">
        <f t="shared" si="44"/>
        <v>0</v>
      </c>
      <c r="K25" s="97"/>
      <c r="L25" s="20">
        <f t="shared" si="45"/>
        <v>0</v>
      </c>
      <c r="M25" s="103">
        <f t="shared" si="35"/>
        <v>0</v>
      </c>
      <c r="N25" s="275">
        <f t="shared" si="36"/>
        <v>0</v>
      </c>
      <c r="O25" s="97"/>
      <c r="P25" s="20">
        <f t="shared" si="46"/>
        <v>0</v>
      </c>
      <c r="Q25" s="97"/>
      <c r="R25" s="20">
        <f t="shared" si="38"/>
        <v>0</v>
      </c>
      <c r="S25" s="97"/>
      <c r="T25" s="20">
        <f t="shared" si="39"/>
        <v>0</v>
      </c>
      <c r="U25" s="1054"/>
      <c r="V25" s="1054"/>
      <c r="W25" s="1054"/>
      <c r="X25" s="1054"/>
      <c r="Y25" s="1054"/>
      <c r="Z25" s="1054"/>
      <c r="AA25" s="103">
        <f t="shared" si="40"/>
        <v>0</v>
      </c>
      <c r="AB25" s="275">
        <f t="shared" si="41"/>
        <v>0</v>
      </c>
      <c r="AC25" s="1285"/>
      <c r="AD25" s="1291">
        <f t="shared" si="42"/>
        <v>0</v>
      </c>
    </row>
    <row r="26" spans="1:30" hidden="1" x14ac:dyDescent="0.25">
      <c r="A26" s="301" t="s">
        <v>178</v>
      </c>
      <c r="B26" s="124">
        <v>1</v>
      </c>
      <c r="C26" s="1345"/>
      <c r="D26" s="1346">
        <f t="shared" si="30"/>
        <v>0</v>
      </c>
      <c r="E26" s="1345"/>
      <c r="F26" s="1346">
        <f t="shared" si="31"/>
        <v>0</v>
      </c>
      <c r="G26" s="97">
        <v>1</v>
      </c>
      <c r="H26" s="20">
        <f t="shared" si="43"/>
        <v>1</v>
      </c>
      <c r="I26" s="97"/>
      <c r="J26" s="20">
        <f t="shared" si="44"/>
        <v>0</v>
      </c>
      <c r="K26" s="97"/>
      <c r="L26" s="20">
        <f t="shared" si="45"/>
        <v>0</v>
      </c>
      <c r="M26" s="103">
        <f t="shared" si="35"/>
        <v>1</v>
      </c>
      <c r="N26" s="275">
        <f t="shared" si="36"/>
        <v>0.33333333333333331</v>
      </c>
      <c r="O26" s="97"/>
      <c r="P26" s="20">
        <f t="shared" si="46"/>
        <v>0</v>
      </c>
      <c r="Q26" s="97"/>
      <c r="R26" s="20">
        <f t="shared" si="38"/>
        <v>0</v>
      </c>
      <c r="S26" s="97"/>
      <c r="T26" s="20">
        <f t="shared" si="39"/>
        <v>0</v>
      </c>
      <c r="U26" s="1054"/>
      <c r="V26" s="1054"/>
      <c r="W26" s="1054"/>
      <c r="X26" s="1054"/>
      <c r="Y26" s="1054"/>
      <c r="Z26" s="1054"/>
      <c r="AA26" s="103">
        <f t="shared" si="40"/>
        <v>0</v>
      </c>
      <c r="AB26" s="275">
        <f t="shared" si="41"/>
        <v>0</v>
      </c>
      <c r="AC26" s="1285">
        <v>1</v>
      </c>
      <c r="AD26" s="1291">
        <f t="shared" si="42"/>
        <v>1</v>
      </c>
    </row>
    <row r="27" spans="1:30" hidden="1" x14ac:dyDescent="0.25">
      <c r="A27" s="98" t="s">
        <v>176</v>
      </c>
      <c r="B27" s="96">
        <v>1</v>
      </c>
      <c r="C27" s="1345"/>
      <c r="D27" s="1346">
        <f t="shared" si="30"/>
        <v>0</v>
      </c>
      <c r="E27" s="1345"/>
      <c r="F27" s="1346">
        <f t="shared" si="31"/>
        <v>0</v>
      </c>
      <c r="G27" s="97"/>
      <c r="H27" s="20">
        <f t="shared" si="43"/>
        <v>0</v>
      </c>
      <c r="I27" s="97"/>
      <c r="J27" s="20">
        <f t="shared" si="44"/>
        <v>0</v>
      </c>
      <c r="K27" s="97"/>
      <c r="L27" s="20">
        <f t="shared" si="45"/>
        <v>0</v>
      </c>
      <c r="M27" s="103">
        <f t="shared" si="35"/>
        <v>0</v>
      </c>
      <c r="N27" s="275">
        <f t="shared" si="36"/>
        <v>0</v>
      </c>
      <c r="O27" s="97"/>
      <c r="P27" s="20">
        <f t="shared" si="46"/>
        <v>0</v>
      </c>
      <c r="Q27" s="97"/>
      <c r="R27" s="20">
        <f t="shared" si="38"/>
        <v>0</v>
      </c>
      <c r="S27" s="97"/>
      <c r="T27" s="20">
        <f t="shared" si="39"/>
        <v>0</v>
      </c>
      <c r="U27" s="1054"/>
      <c r="V27" s="1054"/>
      <c r="W27" s="1054"/>
      <c r="X27" s="1054"/>
      <c r="Y27" s="1054"/>
      <c r="Z27" s="1054"/>
      <c r="AA27" s="103">
        <f t="shared" si="40"/>
        <v>0</v>
      </c>
      <c r="AB27" s="275">
        <f t="shared" si="41"/>
        <v>0</v>
      </c>
      <c r="AC27" s="1285"/>
      <c r="AD27" s="1291">
        <f t="shared" si="42"/>
        <v>0</v>
      </c>
    </row>
    <row r="28" spans="1:30" hidden="1" x14ac:dyDescent="0.25">
      <c r="A28" s="2" t="s">
        <v>24</v>
      </c>
      <c r="B28" s="124">
        <v>3</v>
      </c>
      <c r="C28" s="1345"/>
      <c r="D28" s="1346">
        <f t="shared" si="30"/>
        <v>0</v>
      </c>
      <c r="E28" s="1345"/>
      <c r="F28" s="1346">
        <f t="shared" si="31"/>
        <v>0</v>
      </c>
      <c r="G28" s="97">
        <v>3</v>
      </c>
      <c r="H28" s="20">
        <f t="shared" si="43"/>
        <v>1</v>
      </c>
      <c r="I28" s="97"/>
      <c r="J28" s="20">
        <f t="shared" si="44"/>
        <v>0</v>
      </c>
      <c r="K28" s="97"/>
      <c r="L28" s="20">
        <f t="shared" si="45"/>
        <v>0</v>
      </c>
      <c r="M28" s="103">
        <f t="shared" si="35"/>
        <v>3</v>
      </c>
      <c r="N28" s="275">
        <f t="shared" si="36"/>
        <v>0.33333333333333331</v>
      </c>
      <c r="O28" s="97"/>
      <c r="P28" s="20">
        <f t="shared" si="46"/>
        <v>0</v>
      </c>
      <c r="Q28" s="97"/>
      <c r="R28" s="20">
        <f t="shared" si="38"/>
        <v>0</v>
      </c>
      <c r="S28" s="97"/>
      <c r="T28" s="20">
        <f t="shared" si="39"/>
        <v>0</v>
      </c>
      <c r="U28" s="1054"/>
      <c r="V28" s="1054"/>
      <c r="W28" s="1054"/>
      <c r="X28" s="1054"/>
      <c r="Y28" s="1054"/>
      <c r="Z28" s="1054"/>
      <c r="AA28" s="103">
        <f t="shared" si="40"/>
        <v>0</v>
      </c>
      <c r="AB28" s="275">
        <f t="shared" si="41"/>
        <v>0</v>
      </c>
      <c r="AC28" s="1285">
        <v>3</v>
      </c>
      <c r="AD28" s="1291">
        <f t="shared" si="42"/>
        <v>1</v>
      </c>
    </row>
    <row r="29" spans="1:30" hidden="1" x14ac:dyDescent="0.25">
      <c r="A29" s="2" t="s">
        <v>25</v>
      </c>
      <c r="B29" s="111">
        <v>5</v>
      </c>
      <c r="C29" s="1345"/>
      <c r="D29" s="1346">
        <f t="shared" si="30"/>
        <v>0</v>
      </c>
      <c r="E29" s="1345"/>
      <c r="F29" s="1346">
        <f t="shared" si="31"/>
        <v>0</v>
      </c>
      <c r="G29" s="97">
        <v>1</v>
      </c>
      <c r="H29" s="20">
        <f t="shared" si="43"/>
        <v>0.2</v>
      </c>
      <c r="I29" s="97"/>
      <c r="J29" s="20">
        <f t="shared" si="44"/>
        <v>0</v>
      </c>
      <c r="K29" s="97"/>
      <c r="L29" s="20">
        <f t="shared" si="45"/>
        <v>0</v>
      </c>
      <c r="M29" s="103">
        <f t="shared" si="35"/>
        <v>1</v>
      </c>
      <c r="N29" s="275">
        <f t="shared" si="36"/>
        <v>6.6666666666666666E-2</v>
      </c>
      <c r="O29" s="97"/>
      <c r="P29" s="20">
        <f t="shared" si="46"/>
        <v>0</v>
      </c>
      <c r="Q29" s="97"/>
      <c r="R29" s="20">
        <f t="shared" si="38"/>
        <v>0</v>
      </c>
      <c r="S29" s="97"/>
      <c r="T29" s="20">
        <f t="shared" si="39"/>
        <v>0</v>
      </c>
      <c r="U29" s="1054"/>
      <c r="V29" s="1054"/>
      <c r="W29" s="1054"/>
      <c r="X29" s="1054"/>
      <c r="Y29" s="1054"/>
      <c r="Z29" s="1054"/>
      <c r="AA29" s="103">
        <f t="shared" si="40"/>
        <v>0</v>
      </c>
      <c r="AB29" s="275">
        <f t="shared" si="41"/>
        <v>0</v>
      </c>
      <c r="AC29" s="1285">
        <v>1</v>
      </c>
      <c r="AD29" s="1291">
        <f t="shared" si="42"/>
        <v>0.2</v>
      </c>
    </row>
    <row r="30" spans="1:30" hidden="1" x14ac:dyDescent="0.25">
      <c r="A30" s="92" t="s">
        <v>175</v>
      </c>
      <c r="B30" s="96">
        <v>3</v>
      </c>
      <c r="C30" s="1345"/>
      <c r="D30" s="1346">
        <f t="shared" si="30"/>
        <v>0</v>
      </c>
      <c r="E30" s="1345"/>
      <c r="F30" s="1346">
        <f t="shared" si="31"/>
        <v>0</v>
      </c>
      <c r="G30" s="97">
        <v>7</v>
      </c>
      <c r="H30" s="20">
        <f t="shared" si="43"/>
        <v>2.3333333333333335</v>
      </c>
      <c r="I30" s="97"/>
      <c r="J30" s="20">
        <f t="shared" si="44"/>
        <v>0</v>
      </c>
      <c r="K30" s="97"/>
      <c r="L30" s="20">
        <f t="shared" si="45"/>
        <v>0</v>
      </c>
      <c r="M30" s="103">
        <f t="shared" si="35"/>
        <v>7</v>
      </c>
      <c r="N30" s="275">
        <f t="shared" si="36"/>
        <v>0.77777777777777779</v>
      </c>
      <c r="O30" s="97"/>
      <c r="P30" s="20">
        <f t="shared" si="46"/>
        <v>0</v>
      </c>
      <c r="Q30" s="97"/>
      <c r="R30" s="20">
        <f t="shared" si="38"/>
        <v>0</v>
      </c>
      <c r="S30" s="97"/>
      <c r="T30" s="20">
        <f t="shared" si="39"/>
        <v>0</v>
      </c>
      <c r="U30" s="1054"/>
      <c r="V30" s="1054"/>
      <c r="W30" s="1054"/>
      <c r="X30" s="1054"/>
      <c r="Y30" s="1054"/>
      <c r="Z30" s="1054"/>
      <c r="AA30" s="103">
        <f t="shared" si="40"/>
        <v>0</v>
      </c>
      <c r="AB30" s="275">
        <f t="shared" si="41"/>
        <v>0</v>
      </c>
      <c r="AC30" s="1285">
        <v>7</v>
      </c>
      <c r="AD30" s="1291">
        <f t="shared" si="42"/>
        <v>2.3333333333333335</v>
      </c>
    </row>
    <row r="31" spans="1:30" hidden="1" x14ac:dyDescent="0.25">
      <c r="A31" s="98" t="s">
        <v>45</v>
      </c>
      <c r="B31" s="96">
        <v>1</v>
      </c>
      <c r="C31" s="1345"/>
      <c r="D31" s="1346">
        <f t="shared" si="30"/>
        <v>0</v>
      </c>
      <c r="E31" s="1345"/>
      <c r="F31" s="1346">
        <f t="shared" si="31"/>
        <v>0</v>
      </c>
      <c r="G31" s="97">
        <v>2</v>
      </c>
      <c r="H31" s="20">
        <f t="shared" si="43"/>
        <v>2</v>
      </c>
      <c r="I31" s="97"/>
      <c r="J31" s="20">
        <f t="shared" si="44"/>
        <v>0</v>
      </c>
      <c r="K31" s="97"/>
      <c r="L31" s="20">
        <f t="shared" si="45"/>
        <v>0</v>
      </c>
      <c r="M31" s="103">
        <f t="shared" si="35"/>
        <v>2</v>
      </c>
      <c r="N31" s="275">
        <f t="shared" si="36"/>
        <v>0.66666666666666663</v>
      </c>
      <c r="O31" s="97"/>
      <c r="P31" s="20">
        <f t="shared" si="46"/>
        <v>0</v>
      </c>
      <c r="Q31" s="97"/>
      <c r="R31" s="20">
        <f t="shared" si="38"/>
        <v>0</v>
      </c>
      <c r="S31" s="97"/>
      <c r="T31" s="20">
        <f t="shared" si="39"/>
        <v>0</v>
      </c>
      <c r="U31" s="1054"/>
      <c r="V31" s="1054"/>
      <c r="W31" s="1054"/>
      <c r="X31" s="1054"/>
      <c r="Y31" s="1054"/>
      <c r="Z31" s="1054"/>
      <c r="AA31" s="103">
        <f t="shared" si="40"/>
        <v>0</v>
      </c>
      <c r="AB31" s="275">
        <f t="shared" si="41"/>
        <v>0</v>
      </c>
      <c r="AC31" s="1285">
        <v>2</v>
      </c>
      <c r="AD31" s="1291">
        <f t="shared" si="42"/>
        <v>2</v>
      </c>
    </row>
    <row r="32" spans="1:30" hidden="1" x14ac:dyDescent="0.25">
      <c r="A32" s="302" t="s">
        <v>34</v>
      </c>
      <c r="B32" s="124">
        <v>2</v>
      </c>
      <c r="C32" s="1345"/>
      <c r="D32" s="1346">
        <f t="shared" si="30"/>
        <v>0</v>
      </c>
      <c r="E32" s="1345"/>
      <c r="F32" s="1346">
        <f t="shared" si="31"/>
        <v>0</v>
      </c>
      <c r="G32" s="97">
        <v>2</v>
      </c>
      <c r="H32" s="20">
        <f t="shared" si="43"/>
        <v>1</v>
      </c>
      <c r="I32" s="97"/>
      <c r="J32" s="20">
        <f t="shared" si="44"/>
        <v>0</v>
      </c>
      <c r="K32" s="97"/>
      <c r="L32" s="20">
        <f t="shared" si="45"/>
        <v>0</v>
      </c>
      <c r="M32" s="103">
        <f t="shared" si="35"/>
        <v>2</v>
      </c>
      <c r="N32" s="275">
        <f t="shared" si="36"/>
        <v>0.33333333333333331</v>
      </c>
      <c r="O32" s="97"/>
      <c r="P32" s="20">
        <f t="shared" si="46"/>
        <v>0</v>
      </c>
      <c r="Q32" s="97"/>
      <c r="R32" s="20">
        <f t="shared" si="38"/>
        <v>0</v>
      </c>
      <c r="S32" s="97"/>
      <c r="T32" s="20">
        <f t="shared" si="39"/>
        <v>0</v>
      </c>
      <c r="U32" s="1054"/>
      <c r="V32" s="1054"/>
      <c r="W32" s="1054"/>
      <c r="X32" s="1054"/>
      <c r="Y32" s="1054"/>
      <c r="Z32" s="1054"/>
      <c r="AA32" s="103">
        <f t="shared" si="40"/>
        <v>0</v>
      </c>
      <c r="AB32" s="275">
        <f t="shared" si="41"/>
        <v>0</v>
      </c>
      <c r="AC32" s="1285">
        <v>2</v>
      </c>
      <c r="AD32" s="1291">
        <f t="shared" si="42"/>
        <v>1</v>
      </c>
    </row>
    <row r="33" spans="1:30" ht="15.75" hidden="1" thickBot="1" x14ac:dyDescent="0.3">
      <c r="A33" s="6" t="s">
        <v>7</v>
      </c>
      <c r="B33" s="7">
        <f>SUM(B18:B32)</f>
        <v>59</v>
      </c>
      <c r="C33" s="8">
        <v>0</v>
      </c>
      <c r="D33" s="1029">
        <f t="shared" si="30"/>
        <v>0</v>
      </c>
      <c r="E33" s="8">
        <v>0</v>
      </c>
      <c r="F33" s="1029">
        <f t="shared" si="31"/>
        <v>0</v>
      </c>
      <c r="G33" s="8">
        <v>0</v>
      </c>
      <c r="H33" s="22">
        <f t="shared" si="43"/>
        <v>0</v>
      </c>
      <c r="I33" s="8">
        <v>0</v>
      </c>
      <c r="J33" s="22">
        <f t="shared" si="44"/>
        <v>0</v>
      </c>
      <c r="K33" s="8">
        <f>SUM(K18:K32)</f>
        <v>0</v>
      </c>
      <c r="L33" s="22">
        <f t="shared" si="45"/>
        <v>0</v>
      </c>
      <c r="M33" s="106">
        <f t="shared" si="35"/>
        <v>0</v>
      </c>
      <c r="N33" s="842">
        <f t="shared" si="36"/>
        <v>0</v>
      </c>
      <c r="O33" s="8">
        <v>0</v>
      </c>
      <c r="P33" s="22">
        <f t="shared" si="46"/>
        <v>0</v>
      </c>
      <c r="Q33" s="8">
        <v>0</v>
      </c>
      <c r="R33" s="119">
        <f t="shared" si="38"/>
        <v>0</v>
      </c>
      <c r="S33" s="8">
        <v>0</v>
      </c>
      <c r="T33" s="119">
        <f t="shared" si="39"/>
        <v>0</v>
      </c>
      <c r="U33" s="1029"/>
      <c r="V33" s="1029"/>
      <c r="W33" s="1029"/>
      <c r="X33" s="1029"/>
      <c r="Y33" s="1029"/>
      <c r="Z33" s="1029"/>
      <c r="AA33" s="106">
        <f t="shared" si="40"/>
        <v>0</v>
      </c>
      <c r="AB33" s="107">
        <f t="shared" si="41"/>
        <v>0</v>
      </c>
      <c r="AC33" s="8">
        <v>0</v>
      </c>
      <c r="AD33" s="1029">
        <f t="shared" si="42"/>
        <v>0</v>
      </c>
    </row>
  </sheetData>
  <mergeCells count="4">
    <mergeCell ref="A2:Q2"/>
    <mergeCell ref="A3:Q3"/>
    <mergeCell ref="A16:AB16"/>
    <mergeCell ref="A5:AF5"/>
  </mergeCells>
  <pageMargins left="0.23622047244094491" right="0.27559055118110237" top="0.43307086614173229" bottom="0.78740157480314965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AF29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26.28515625" customWidth="1"/>
    <col min="2" max="2" width="10.42578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285156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8.8554687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285156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510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34" t="s">
        <v>52</v>
      </c>
      <c r="B7" s="10">
        <v>120</v>
      </c>
      <c r="C7" s="890">
        <v>230</v>
      </c>
      <c r="D7" s="1053">
        <f t="shared" ref="D7:D16" si="0">C7/$B7</f>
        <v>1.9166666666666667</v>
      </c>
      <c r="E7" s="890">
        <v>284</v>
      </c>
      <c r="F7" s="1053">
        <f t="shared" ref="F7:F16" si="1">E7/$B7</f>
        <v>2.3666666666666667</v>
      </c>
      <c r="G7" s="890">
        <v>321</v>
      </c>
      <c r="H7" s="19">
        <f t="shared" ref="H7:H16" si="2">G7/$B7</f>
        <v>2.6749999999999998</v>
      </c>
      <c r="I7" s="890">
        <v>329</v>
      </c>
      <c r="J7" s="19">
        <f>I7/$B7</f>
        <v>2.7416666666666667</v>
      </c>
      <c r="K7" s="1016">
        <v>170</v>
      </c>
      <c r="L7" s="19">
        <f>K7/$B7</f>
        <v>1.4166666666666667</v>
      </c>
      <c r="M7" s="101">
        <f>SUM(G7,I7,K7)</f>
        <v>820</v>
      </c>
      <c r="N7" s="175">
        <f>M7/($B7*3)</f>
        <v>2.2777777777777777</v>
      </c>
      <c r="O7" s="890">
        <v>381</v>
      </c>
      <c r="P7" s="19">
        <f t="shared" ref="P7:P16" si="3">O7/$B7</f>
        <v>3.1749999999999998</v>
      </c>
      <c r="Q7" s="890">
        <v>346</v>
      </c>
      <c r="R7" s="19">
        <f t="shared" ref="R7:R16" si="4">Q7/$B7</f>
        <v>2.8833333333333333</v>
      </c>
      <c r="S7" s="890">
        <v>347</v>
      </c>
      <c r="T7" s="19">
        <f t="shared" ref="T7:T16" si="5">S7/$B7</f>
        <v>2.8916666666666666</v>
      </c>
      <c r="U7" s="101">
        <f t="shared" ref="U7:U16" si="6">SUM(O7,Q7,S7)</f>
        <v>1074</v>
      </c>
      <c r="V7" s="175">
        <f t="shared" ref="V7:V16" si="7">U7/($B7*3)</f>
        <v>2.9833333333333334</v>
      </c>
      <c r="W7" s="1016">
        <v>306</v>
      </c>
      <c r="X7" s="70">
        <f t="shared" ref="X7" si="8">W7/$B7</f>
        <v>2.5499999999999998</v>
      </c>
      <c r="Y7" s="890">
        <v>304</v>
      </c>
      <c r="Z7" s="70">
        <f t="shared" ref="Z7:AB7" si="9">Y7/$B7</f>
        <v>2.5333333333333332</v>
      </c>
      <c r="AA7" s="890">
        <v>347</v>
      </c>
      <c r="AB7" s="70">
        <f t="shared" si="9"/>
        <v>2.8916666666666666</v>
      </c>
      <c r="AC7" s="890">
        <v>136</v>
      </c>
      <c r="AD7" s="1053">
        <f t="shared" ref="AD7:AD16" si="10">AC7/$B7</f>
        <v>1.1333333333333333</v>
      </c>
      <c r="AE7" s="101">
        <f>SUM(W7,Y7,AA7)</f>
        <v>957</v>
      </c>
      <c r="AF7" s="175">
        <f t="shared" ref="AF7" si="11">AE7/($B7*3)</f>
        <v>2.6583333333333332</v>
      </c>
    </row>
    <row r="8" spans="1:32" ht="24" x14ac:dyDescent="0.25">
      <c r="A8" s="35" t="s">
        <v>53</v>
      </c>
      <c r="B8" s="118">
        <v>0</v>
      </c>
      <c r="C8" s="1345">
        <v>86</v>
      </c>
      <c r="D8" s="1053" t="e">
        <f t="shared" si="0"/>
        <v>#DIV/0!</v>
      </c>
      <c r="E8" s="1345">
        <v>62</v>
      </c>
      <c r="F8" s="1053" t="e">
        <f t="shared" si="1"/>
        <v>#DIV/0!</v>
      </c>
      <c r="G8" s="891">
        <v>58</v>
      </c>
      <c r="H8" s="19" t="e">
        <f t="shared" si="2"/>
        <v>#DIV/0!</v>
      </c>
      <c r="I8" s="891">
        <v>58</v>
      </c>
      <c r="J8" s="19" t="e">
        <f t="shared" ref="J8:J16" si="12">I8/$B8</f>
        <v>#DIV/0!</v>
      </c>
      <c r="K8" s="898">
        <v>54</v>
      </c>
      <c r="L8" s="19" t="e">
        <f t="shared" ref="L8:L16" si="13">K8/$B8</f>
        <v>#DIV/0!</v>
      </c>
      <c r="M8" s="103">
        <f t="shared" ref="M8:M16" si="14">SUM(G8,I8,K8)</f>
        <v>170</v>
      </c>
      <c r="N8" s="175" t="e">
        <f t="shared" ref="N8:N16" si="15">M8/($B8*3)</f>
        <v>#DIV/0!</v>
      </c>
      <c r="O8" s="891">
        <v>105</v>
      </c>
      <c r="P8" s="19" t="e">
        <f t="shared" si="3"/>
        <v>#DIV/0!</v>
      </c>
      <c r="Q8" s="891">
        <v>19</v>
      </c>
      <c r="R8" s="19" t="e">
        <f t="shared" si="4"/>
        <v>#DIV/0!</v>
      </c>
      <c r="S8" s="891">
        <v>29</v>
      </c>
      <c r="T8" s="19" t="e">
        <f t="shared" si="5"/>
        <v>#DIV/0!</v>
      </c>
      <c r="U8" s="103">
        <f t="shared" si="6"/>
        <v>153</v>
      </c>
      <c r="V8" s="175" t="e">
        <f t="shared" si="7"/>
        <v>#DIV/0!</v>
      </c>
      <c r="W8" s="890">
        <v>74</v>
      </c>
      <c r="X8" s="70" t="e">
        <f t="shared" ref="X8:X15" si="16">W8/$B8</f>
        <v>#DIV/0!</v>
      </c>
      <c r="Y8" s="890">
        <v>84</v>
      </c>
      <c r="Z8" s="70" t="e">
        <f t="shared" ref="Z8:Z15" si="17">Y8/$B8</f>
        <v>#DIV/0!</v>
      </c>
      <c r="AA8" s="890">
        <v>60</v>
      </c>
      <c r="AB8" s="70" t="e">
        <f t="shared" ref="AB8:AB15" si="18">AA8/$B8</f>
        <v>#DIV/0!</v>
      </c>
      <c r="AC8" s="1285">
        <v>49</v>
      </c>
      <c r="AD8" s="1053" t="e">
        <f t="shared" si="10"/>
        <v>#DIV/0!</v>
      </c>
      <c r="AE8" s="101">
        <f t="shared" ref="AE8:AE16" si="19">SUM(W8,Y8,AA8)</f>
        <v>218</v>
      </c>
      <c r="AF8" s="175" t="e">
        <f t="shared" ref="AF8:AF16" si="20">AE8/($B8*3)</f>
        <v>#DIV/0!</v>
      </c>
    </row>
    <row r="9" spans="1:32" x14ac:dyDescent="0.25">
      <c r="A9" s="35" t="s">
        <v>54</v>
      </c>
      <c r="B9" s="5">
        <v>80</v>
      </c>
      <c r="C9" s="1345">
        <v>240</v>
      </c>
      <c r="D9" s="1053">
        <f t="shared" si="0"/>
        <v>3</v>
      </c>
      <c r="E9" s="1345">
        <v>51</v>
      </c>
      <c r="F9" s="1053">
        <f t="shared" si="1"/>
        <v>0.63749999999999996</v>
      </c>
      <c r="G9" s="891">
        <v>93</v>
      </c>
      <c r="H9" s="19">
        <f t="shared" si="2"/>
        <v>1.1625000000000001</v>
      </c>
      <c r="I9" s="891">
        <v>157</v>
      </c>
      <c r="J9" s="19">
        <f t="shared" si="12"/>
        <v>1.9624999999999999</v>
      </c>
      <c r="K9" s="898">
        <v>134</v>
      </c>
      <c r="L9" s="19">
        <f t="shared" si="13"/>
        <v>1.675</v>
      </c>
      <c r="M9" s="103">
        <f t="shared" si="14"/>
        <v>384</v>
      </c>
      <c r="N9" s="175">
        <f t="shared" si="15"/>
        <v>1.6</v>
      </c>
      <c r="O9" s="891">
        <v>21</v>
      </c>
      <c r="P9" s="19">
        <f t="shared" si="3"/>
        <v>0.26250000000000001</v>
      </c>
      <c r="Q9" s="891">
        <v>46</v>
      </c>
      <c r="R9" s="19">
        <f t="shared" si="4"/>
        <v>0.57499999999999996</v>
      </c>
      <c r="S9" s="891">
        <v>40</v>
      </c>
      <c r="T9" s="19">
        <f t="shared" si="5"/>
        <v>0.5</v>
      </c>
      <c r="U9" s="103">
        <f t="shared" si="6"/>
        <v>107</v>
      </c>
      <c r="V9" s="175">
        <f t="shared" si="7"/>
        <v>0.44583333333333336</v>
      </c>
      <c r="W9" s="1016">
        <v>167</v>
      </c>
      <c r="X9" s="70">
        <f t="shared" si="16"/>
        <v>2.0874999999999999</v>
      </c>
      <c r="Y9" s="890">
        <v>105</v>
      </c>
      <c r="Z9" s="70">
        <f t="shared" si="17"/>
        <v>1.3125</v>
      </c>
      <c r="AA9" s="890">
        <v>69</v>
      </c>
      <c r="AB9" s="70">
        <f t="shared" si="18"/>
        <v>0.86250000000000004</v>
      </c>
      <c r="AC9" s="1285">
        <v>43</v>
      </c>
      <c r="AD9" s="1053">
        <f t="shared" si="10"/>
        <v>0.53749999999999998</v>
      </c>
      <c r="AE9" s="101">
        <f t="shared" si="19"/>
        <v>341</v>
      </c>
      <c r="AF9" s="175">
        <f t="shared" si="20"/>
        <v>1.4208333333333334</v>
      </c>
    </row>
    <row r="10" spans="1:32" x14ac:dyDescent="0.25">
      <c r="A10" s="35" t="s">
        <v>55</v>
      </c>
      <c r="B10" s="5">
        <v>120</v>
      </c>
      <c r="C10" s="1345">
        <v>59</v>
      </c>
      <c r="D10" s="1053">
        <f t="shared" si="0"/>
        <v>0.49166666666666664</v>
      </c>
      <c r="E10" s="1345">
        <v>40</v>
      </c>
      <c r="F10" s="1053">
        <f t="shared" si="1"/>
        <v>0.33333333333333331</v>
      </c>
      <c r="G10" s="891">
        <v>31</v>
      </c>
      <c r="H10" s="19">
        <f t="shared" si="2"/>
        <v>0.25833333333333336</v>
      </c>
      <c r="I10" s="891">
        <v>41</v>
      </c>
      <c r="J10" s="19">
        <f t="shared" si="12"/>
        <v>0.34166666666666667</v>
      </c>
      <c r="K10" s="898">
        <v>47</v>
      </c>
      <c r="L10" s="19">
        <f t="shared" si="13"/>
        <v>0.39166666666666666</v>
      </c>
      <c r="M10" s="103">
        <f t="shared" si="14"/>
        <v>119</v>
      </c>
      <c r="N10" s="175">
        <f t="shared" si="15"/>
        <v>0.33055555555555555</v>
      </c>
      <c r="O10" s="891">
        <v>16</v>
      </c>
      <c r="P10" s="19">
        <f t="shared" si="3"/>
        <v>0.13333333333333333</v>
      </c>
      <c r="Q10" s="891">
        <v>12</v>
      </c>
      <c r="R10" s="19">
        <f t="shared" si="4"/>
        <v>0.1</v>
      </c>
      <c r="S10" s="891">
        <v>228</v>
      </c>
      <c r="T10" s="19">
        <f t="shared" si="5"/>
        <v>1.9</v>
      </c>
      <c r="U10" s="103">
        <f t="shared" si="6"/>
        <v>256</v>
      </c>
      <c r="V10" s="175">
        <f t="shared" si="7"/>
        <v>0.71111111111111114</v>
      </c>
      <c r="W10" s="1016">
        <v>66</v>
      </c>
      <c r="X10" s="70">
        <f t="shared" si="16"/>
        <v>0.55000000000000004</v>
      </c>
      <c r="Y10" s="890">
        <v>84</v>
      </c>
      <c r="Z10" s="70">
        <f t="shared" si="17"/>
        <v>0.7</v>
      </c>
      <c r="AA10" s="890">
        <v>228</v>
      </c>
      <c r="AB10" s="70">
        <f t="shared" si="18"/>
        <v>1.9</v>
      </c>
      <c r="AC10" s="1285">
        <v>73</v>
      </c>
      <c r="AD10" s="1053">
        <f t="shared" si="10"/>
        <v>0.60833333333333328</v>
      </c>
      <c r="AE10" s="101">
        <f t="shared" si="19"/>
        <v>378</v>
      </c>
      <c r="AF10" s="175">
        <f t="shared" si="20"/>
        <v>1.05</v>
      </c>
    </row>
    <row r="11" spans="1:32" x14ac:dyDescent="0.25">
      <c r="A11" s="35" t="s">
        <v>56</v>
      </c>
      <c r="B11" s="5">
        <v>80</v>
      </c>
      <c r="C11" s="1345">
        <v>407</v>
      </c>
      <c r="D11" s="1053">
        <f t="shared" si="0"/>
        <v>5.0875000000000004</v>
      </c>
      <c r="E11" s="1345">
        <v>158</v>
      </c>
      <c r="F11" s="1053">
        <f t="shared" si="1"/>
        <v>1.9750000000000001</v>
      </c>
      <c r="G11" s="891">
        <v>338</v>
      </c>
      <c r="H11" s="19">
        <f t="shared" si="2"/>
        <v>4.2249999999999996</v>
      </c>
      <c r="I11" s="891">
        <v>109</v>
      </c>
      <c r="J11" s="19">
        <f t="shared" si="12"/>
        <v>1.3625</v>
      </c>
      <c r="K11" s="898">
        <v>287</v>
      </c>
      <c r="L11" s="19">
        <f t="shared" si="13"/>
        <v>3.5874999999999999</v>
      </c>
      <c r="M11" s="103">
        <f t="shared" si="14"/>
        <v>734</v>
      </c>
      <c r="N11" s="175">
        <f t="shared" si="15"/>
        <v>3.0583333333333331</v>
      </c>
      <c r="O11" s="891">
        <v>112</v>
      </c>
      <c r="P11" s="19">
        <f t="shared" si="3"/>
        <v>1.4</v>
      </c>
      <c r="Q11" s="891">
        <v>20</v>
      </c>
      <c r="R11" s="19">
        <f t="shared" si="4"/>
        <v>0.25</v>
      </c>
      <c r="S11" s="891">
        <v>78</v>
      </c>
      <c r="T11" s="19">
        <f t="shared" si="5"/>
        <v>0.97499999999999998</v>
      </c>
      <c r="U11" s="103">
        <f t="shared" si="6"/>
        <v>210</v>
      </c>
      <c r="V11" s="175">
        <f t="shared" si="7"/>
        <v>0.875</v>
      </c>
      <c r="W11" s="1016">
        <v>228</v>
      </c>
      <c r="X11" s="70">
        <f t="shared" si="16"/>
        <v>2.85</v>
      </c>
      <c r="Y11" s="890">
        <v>288</v>
      </c>
      <c r="Z11" s="70">
        <f t="shared" si="17"/>
        <v>3.6</v>
      </c>
      <c r="AA11" s="890">
        <v>78</v>
      </c>
      <c r="AB11" s="70">
        <f t="shared" si="18"/>
        <v>0.97499999999999998</v>
      </c>
      <c r="AC11" s="1285">
        <v>2</v>
      </c>
      <c r="AD11" s="1053">
        <f t="shared" si="10"/>
        <v>2.5000000000000001E-2</v>
      </c>
      <c r="AE11" s="101">
        <f t="shared" si="19"/>
        <v>594</v>
      </c>
      <c r="AF11" s="175">
        <f t="shared" si="20"/>
        <v>2.4750000000000001</v>
      </c>
    </row>
    <row r="12" spans="1:32" x14ac:dyDescent="0.25">
      <c r="A12" s="84" t="s">
        <v>57</v>
      </c>
      <c r="B12" s="5">
        <v>240</v>
      </c>
      <c r="C12" s="1345">
        <v>227</v>
      </c>
      <c r="D12" s="1053">
        <f t="shared" si="0"/>
        <v>0.9458333333333333</v>
      </c>
      <c r="E12" s="1345">
        <v>388</v>
      </c>
      <c r="F12" s="1053">
        <f t="shared" si="1"/>
        <v>1.6166666666666667</v>
      </c>
      <c r="G12" s="891">
        <v>204</v>
      </c>
      <c r="H12" s="19">
        <f t="shared" si="2"/>
        <v>0.85</v>
      </c>
      <c r="I12" s="891">
        <v>346</v>
      </c>
      <c r="J12" s="19">
        <f t="shared" si="12"/>
        <v>1.4416666666666667</v>
      </c>
      <c r="K12" s="898">
        <v>403</v>
      </c>
      <c r="L12" s="19">
        <f t="shared" si="13"/>
        <v>1.6791666666666667</v>
      </c>
      <c r="M12" s="103">
        <f t="shared" si="14"/>
        <v>953</v>
      </c>
      <c r="N12" s="175">
        <f t="shared" si="15"/>
        <v>1.3236111111111111</v>
      </c>
      <c r="O12" s="891">
        <v>345</v>
      </c>
      <c r="P12" s="19">
        <f t="shared" si="3"/>
        <v>1.4375</v>
      </c>
      <c r="Q12" s="891">
        <v>322</v>
      </c>
      <c r="R12" s="19">
        <f t="shared" si="4"/>
        <v>1.3416666666666666</v>
      </c>
      <c r="S12" s="891">
        <v>247</v>
      </c>
      <c r="T12" s="19">
        <f t="shared" si="5"/>
        <v>1.0291666666666666</v>
      </c>
      <c r="U12" s="103">
        <f t="shared" si="6"/>
        <v>914</v>
      </c>
      <c r="V12" s="175">
        <f t="shared" si="7"/>
        <v>1.2694444444444444</v>
      </c>
      <c r="W12" s="890">
        <v>302</v>
      </c>
      <c r="X12" s="70">
        <f t="shared" si="16"/>
        <v>1.2583333333333333</v>
      </c>
      <c r="Y12" s="890">
        <v>252</v>
      </c>
      <c r="Z12" s="70">
        <f t="shared" si="17"/>
        <v>1.05</v>
      </c>
      <c r="AA12" s="890">
        <v>247</v>
      </c>
      <c r="AB12" s="70">
        <f t="shared" si="18"/>
        <v>1.0291666666666666</v>
      </c>
      <c r="AC12" s="1285">
        <v>249</v>
      </c>
      <c r="AD12" s="1053">
        <f t="shared" si="10"/>
        <v>1.0375000000000001</v>
      </c>
      <c r="AE12" s="101">
        <f t="shared" si="19"/>
        <v>801</v>
      </c>
      <c r="AF12" s="175">
        <f t="shared" si="20"/>
        <v>1.1125</v>
      </c>
    </row>
    <row r="13" spans="1:32" ht="24" x14ac:dyDescent="0.25">
      <c r="A13" s="84" t="s">
        <v>58</v>
      </c>
      <c r="B13" s="5">
        <v>160</v>
      </c>
      <c r="C13" s="1345">
        <v>53</v>
      </c>
      <c r="D13" s="1053">
        <f t="shared" si="0"/>
        <v>0.33124999999999999</v>
      </c>
      <c r="E13" s="1345">
        <v>82</v>
      </c>
      <c r="F13" s="1053">
        <f t="shared" si="1"/>
        <v>0.51249999999999996</v>
      </c>
      <c r="G13" s="892">
        <v>96</v>
      </c>
      <c r="H13" s="19">
        <f t="shared" si="2"/>
        <v>0.6</v>
      </c>
      <c r="I13" s="892">
        <v>71</v>
      </c>
      <c r="J13" s="19">
        <f t="shared" si="12"/>
        <v>0.44374999999999998</v>
      </c>
      <c r="K13" s="1017">
        <v>77</v>
      </c>
      <c r="L13" s="19">
        <f t="shared" si="13"/>
        <v>0.48125000000000001</v>
      </c>
      <c r="M13" s="103">
        <f>SUM(G13,I13,K13)</f>
        <v>244</v>
      </c>
      <c r="N13" s="175">
        <f t="shared" si="15"/>
        <v>0.5083333333333333</v>
      </c>
      <c r="O13" s="892">
        <v>64</v>
      </c>
      <c r="P13" s="19">
        <f t="shared" si="3"/>
        <v>0.4</v>
      </c>
      <c r="Q13" s="892">
        <v>50</v>
      </c>
      <c r="R13" s="19">
        <f t="shared" si="4"/>
        <v>0.3125</v>
      </c>
      <c r="S13" s="892">
        <v>117</v>
      </c>
      <c r="T13" s="19">
        <f t="shared" si="5"/>
        <v>0.73124999999999996</v>
      </c>
      <c r="U13" s="103">
        <f t="shared" si="6"/>
        <v>231</v>
      </c>
      <c r="V13" s="175">
        <f t="shared" si="7"/>
        <v>0.48125000000000001</v>
      </c>
      <c r="W13" s="1016">
        <v>95</v>
      </c>
      <c r="X13" s="70">
        <f t="shared" si="16"/>
        <v>0.59375</v>
      </c>
      <c r="Y13" s="890">
        <v>124</v>
      </c>
      <c r="Z13" s="70">
        <f t="shared" si="17"/>
        <v>0.77500000000000002</v>
      </c>
      <c r="AA13" s="890">
        <v>117</v>
      </c>
      <c r="AB13" s="70">
        <f t="shared" si="18"/>
        <v>0.73124999999999996</v>
      </c>
      <c r="AC13" s="1298">
        <v>99</v>
      </c>
      <c r="AD13" s="1053">
        <f t="shared" si="10"/>
        <v>0.61875000000000002</v>
      </c>
      <c r="AE13" s="101">
        <f t="shared" si="19"/>
        <v>336</v>
      </c>
      <c r="AF13" s="175">
        <f t="shared" si="20"/>
        <v>0.7</v>
      </c>
    </row>
    <row r="14" spans="1:32" x14ac:dyDescent="0.25">
      <c r="A14" s="695" t="s">
        <v>441</v>
      </c>
      <c r="B14" s="86">
        <v>40</v>
      </c>
      <c r="C14" s="1350">
        <v>98</v>
      </c>
      <c r="D14" s="1351">
        <f t="shared" si="0"/>
        <v>2.4500000000000002</v>
      </c>
      <c r="E14" s="1350">
        <v>92</v>
      </c>
      <c r="F14" s="1351">
        <f t="shared" si="1"/>
        <v>2.2999999999999998</v>
      </c>
      <c r="G14" s="894">
        <v>92</v>
      </c>
      <c r="H14" s="88">
        <f t="shared" si="2"/>
        <v>2.2999999999999998</v>
      </c>
      <c r="I14" s="894">
        <v>110</v>
      </c>
      <c r="J14" s="88">
        <f t="shared" si="12"/>
        <v>2.75</v>
      </c>
      <c r="K14" s="1018">
        <v>107</v>
      </c>
      <c r="L14" s="88">
        <f t="shared" si="13"/>
        <v>2.6749999999999998</v>
      </c>
      <c r="M14" s="201">
        <f t="shared" si="14"/>
        <v>309</v>
      </c>
      <c r="N14" s="262">
        <f t="shared" si="15"/>
        <v>2.5750000000000002</v>
      </c>
      <c r="O14" s="894">
        <v>86</v>
      </c>
      <c r="P14" s="88">
        <f t="shared" si="3"/>
        <v>2.15</v>
      </c>
      <c r="Q14" s="894">
        <v>72</v>
      </c>
      <c r="R14" s="88">
        <f t="shared" si="4"/>
        <v>1.8</v>
      </c>
      <c r="S14" s="894">
        <v>35</v>
      </c>
      <c r="T14" s="88">
        <f t="shared" si="5"/>
        <v>0.875</v>
      </c>
      <c r="U14" s="201">
        <f t="shared" si="6"/>
        <v>193</v>
      </c>
      <c r="V14" s="262">
        <f t="shared" si="7"/>
        <v>1.6083333333333334</v>
      </c>
      <c r="W14" s="890">
        <v>64</v>
      </c>
      <c r="X14" s="70">
        <f t="shared" si="16"/>
        <v>1.6</v>
      </c>
      <c r="Y14" s="890">
        <v>38</v>
      </c>
      <c r="Z14" s="70">
        <f t="shared" si="17"/>
        <v>0.95</v>
      </c>
      <c r="AA14" s="890">
        <v>35</v>
      </c>
      <c r="AB14" s="70">
        <f t="shared" si="18"/>
        <v>0.875</v>
      </c>
      <c r="AC14" s="1287">
        <v>34</v>
      </c>
      <c r="AD14" s="1292">
        <f t="shared" si="10"/>
        <v>0.85</v>
      </c>
      <c r="AE14" s="101">
        <f t="shared" si="19"/>
        <v>137</v>
      </c>
      <c r="AF14" s="175">
        <f t="shared" si="20"/>
        <v>1.1416666666666666</v>
      </c>
    </row>
    <row r="15" spans="1:32" ht="15.75" thickBot="1" x14ac:dyDescent="0.3">
      <c r="A15" s="1119" t="s">
        <v>442</v>
      </c>
      <c r="B15" s="1085">
        <v>10</v>
      </c>
      <c r="C15" s="1350">
        <v>3</v>
      </c>
      <c r="D15" s="1351">
        <f t="shared" si="0"/>
        <v>0.3</v>
      </c>
      <c r="E15" s="1350">
        <v>10</v>
      </c>
      <c r="F15" s="1351">
        <f t="shared" si="1"/>
        <v>1</v>
      </c>
      <c r="G15" s="1078">
        <v>8</v>
      </c>
      <c r="H15" s="1074">
        <f>G15/$B15</f>
        <v>0.8</v>
      </c>
      <c r="I15" s="1078">
        <v>1</v>
      </c>
      <c r="J15" s="1074">
        <f>I15/$B15</f>
        <v>0.1</v>
      </c>
      <c r="K15" s="1120">
        <v>2</v>
      </c>
      <c r="L15" s="1074">
        <f>K15/$B15</f>
        <v>0.2</v>
      </c>
      <c r="M15" s="1079">
        <f>SUM(G15,I15,K15)</f>
        <v>11</v>
      </c>
      <c r="N15" s="1080">
        <f>M15/($B15*3)</f>
        <v>0.36666666666666664</v>
      </c>
      <c r="O15" s="1078">
        <v>1</v>
      </c>
      <c r="P15" s="1074">
        <f t="shared" ref="P15" si="21">O15/$B15</f>
        <v>0.1</v>
      </c>
      <c r="Q15" s="1078">
        <v>3</v>
      </c>
      <c r="R15" s="1074">
        <f t="shared" ref="R15" si="22">Q15/$B15</f>
        <v>0.3</v>
      </c>
      <c r="S15" s="1078">
        <v>2</v>
      </c>
      <c r="T15" s="1074">
        <f t="shared" ref="T15" si="23">S15/$B15</f>
        <v>0.2</v>
      </c>
      <c r="U15" s="1079">
        <f t="shared" si="6"/>
        <v>6</v>
      </c>
      <c r="V15" s="1080">
        <f t="shared" si="7"/>
        <v>0.2</v>
      </c>
      <c r="W15" s="890">
        <v>11</v>
      </c>
      <c r="X15" s="70">
        <f t="shared" si="16"/>
        <v>1.1000000000000001</v>
      </c>
      <c r="Y15" s="890">
        <v>20</v>
      </c>
      <c r="Z15" s="70">
        <f t="shared" si="17"/>
        <v>2</v>
      </c>
      <c r="AA15" s="890">
        <v>5</v>
      </c>
      <c r="AB15" s="70">
        <f t="shared" si="18"/>
        <v>0.5</v>
      </c>
      <c r="AC15" s="1299">
        <v>8</v>
      </c>
      <c r="AD15" s="1292">
        <f>AC15/$B15</f>
        <v>0.8</v>
      </c>
      <c r="AE15" s="1031">
        <f t="shared" si="19"/>
        <v>36</v>
      </c>
      <c r="AF15" s="1033">
        <f t="shared" si="20"/>
        <v>1.2</v>
      </c>
    </row>
    <row r="16" spans="1:32" ht="15.75" thickBot="1" x14ac:dyDescent="0.3">
      <c r="A16" s="736" t="s">
        <v>7</v>
      </c>
      <c r="B16" s="737">
        <f>SUM(B7:B15)</f>
        <v>850</v>
      </c>
      <c r="C16" s="909">
        <f>SUM(C7:C15)</f>
        <v>1403</v>
      </c>
      <c r="D16" s="952">
        <f t="shared" si="0"/>
        <v>1.6505882352941177</v>
      </c>
      <c r="E16" s="909">
        <f>SUM(E7:E15)</f>
        <v>1167</v>
      </c>
      <c r="F16" s="952">
        <f t="shared" si="1"/>
        <v>1.3729411764705883</v>
      </c>
      <c r="G16" s="514">
        <f>SUM(G7:G15)</f>
        <v>1241</v>
      </c>
      <c r="H16" s="738">
        <f t="shared" si="2"/>
        <v>1.46</v>
      </c>
      <c r="I16" s="514">
        <f>SUM(I7:I15)</f>
        <v>1222</v>
      </c>
      <c r="J16" s="738">
        <f t="shared" si="12"/>
        <v>1.4376470588235295</v>
      </c>
      <c r="K16" s="1021">
        <f>SUM(K7:K15)</f>
        <v>1281</v>
      </c>
      <c r="L16" s="738">
        <f t="shared" si="13"/>
        <v>1.5070588235294118</v>
      </c>
      <c r="M16" s="739">
        <f t="shared" si="14"/>
        <v>3744</v>
      </c>
      <c r="N16" s="363">
        <f t="shared" si="15"/>
        <v>1.4682352941176471</v>
      </c>
      <c r="O16" s="514">
        <f>SUM(O7:O15)</f>
        <v>1131</v>
      </c>
      <c r="P16" s="738">
        <f t="shared" si="3"/>
        <v>1.3305882352941176</v>
      </c>
      <c r="Q16" s="514">
        <f>SUM(Q7:Q15)</f>
        <v>890</v>
      </c>
      <c r="R16" s="738">
        <f t="shared" si="4"/>
        <v>1.0470588235294118</v>
      </c>
      <c r="S16" s="514">
        <f>SUM(S7:S15)</f>
        <v>1123</v>
      </c>
      <c r="T16" s="738">
        <f t="shared" si="5"/>
        <v>1.3211764705882354</v>
      </c>
      <c r="U16" s="739">
        <f t="shared" si="6"/>
        <v>3144</v>
      </c>
      <c r="V16" s="363">
        <f t="shared" si="7"/>
        <v>1.2329411764705882</v>
      </c>
      <c r="W16" s="514">
        <f>SUM(W7:W15)</f>
        <v>1313</v>
      </c>
      <c r="X16" s="738">
        <f t="shared" ref="X16" si="24">W16/$B16</f>
        <v>1.5447058823529412</v>
      </c>
      <c r="Y16" s="514">
        <f>SUM(Y7:Y15)</f>
        <v>1299</v>
      </c>
      <c r="Z16" s="738">
        <f t="shared" ref="Z16" si="25">Y16/$B16</f>
        <v>1.5282352941176471</v>
      </c>
      <c r="AA16" s="514">
        <f>SUM(AA7:AA15)</f>
        <v>1186</v>
      </c>
      <c r="AB16" s="738">
        <f t="shared" ref="AB16" si="26">AA16/$B16</f>
        <v>1.3952941176470588</v>
      </c>
      <c r="AC16" s="1293">
        <f>SUM(AC7:AC15)</f>
        <v>693</v>
      </c>
      <c r="AD16" s="1066">
        <f t="shared" si="10"/>
        <v>0.81529411764705884</v>
      </c>
      <c r="AE16" s="1082">
        <f t="shared" si="19"/>
        <v>3798</v>
      </c>
      <c r="AF16" s="1010">
        <f t="shared" si="20"/>
        <v>1.4894117647058824</v>
      </c>
    </row>
    <row r="18" spans="1:30" ht="15.75" x14ac:dyDescent="0.25">
      <c r="A18" s="36"/>
    </row>
    <row r="19" spans="1:30" ht="15.75" hidden="1" x14ac:dyDescent="0.25">
      <c r="A19" s="1402" t="s">
        <v>418</v>
      </c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295"/>
      <c r="AD19" s="1295"/>
    </row>
    <row r="20" spans="1:30" ht="23.25" hidden="1" thickBot="1" x14ac:dyDescent="0.3">
      <c r="A20" s="14" t="s">
        <v>14</v>
      </c>
      <c r="B20" s="94" t="s">
        <v>207</v>
      </c>
      <c r="C20" s="1343" t="str">
        <f>'[1]Pque N Mundo I'!C20</f>
        <v>SET</v>
      </c>
      <c r="D20" s="1344" t="str">
        <f>'[1]Pque N Mundo I'!D20</f>
        <v>%</v>
      </c>
      <c r="E20" s="1343" t="str">
        <f>'[1]Pque N Mundo I'!E20</f>
        <v>OUT</v>
      </c>
      <c r="F20" s="1344" t="str">
        <f>'[1]Pque N Mundo I'!F20</f>
        <v>%</v>
      </c>
      <c r="G20" s="14" t="str">
        <f>'Pque N Mundo I'!G20</f>
        <v>MAR_17</v>
      </c>
      <c r="H20" s="15" t="str">
        <f>'Pque N Mundo I'!H20</f>
        <v>%</v>
      </c>
      <c r="I20" s="14" t="str">
        <f>'Pque N Mundo I'!I20</f>
        <v>ABR_17</v>
      </c>
      <c r="J20" s="15" t="str">
        <f>'Pque N Mundo I'!J20</f>
        <v>%</v>
      </c>
      <c r="K20" s="14" t="str">
        <f>'Pque N Mundo I'!K20</f>
        <v>MAI_17</v>
      </c>
      <c r="L20" s="15" t="str">
        <f>'Pque N Mundo I'!L20</f>
        <v>%</v>
      </c>
      <c r="M20" s="138" t="str">
        <f>'Pque N Mundo I'!M20</f>
        <v>Trimestre</v>
      </c>
      <c r="N20" s="13" t="str">
        <f>'Pque N Mundo I'!N20</f>
        <v>% Trim</v>
      </c>
      <c r="O20" s="14" t="str">
        <f>'Pque N Mundo I'!O20</f>
        <v>JUN_17</v>
      </c>
      <c r="P20" s="15" t="str">
        <f>'Pque N Mundo I'!P20</f>
        <v>%</v>
      </c>
      <c r="Q20" s="14" t="str">
        <f>'Pque N Mundo I'!Q20</f>
        <v>JUL_17</v>
      </c>
      <c r="R20" s="15" t="str">
        <f>'Pque N Mundo I'!R20</f>
        <v>%</v>
      </c>
      <c r="S20" s="14" t="str">
        <f>'Pque N Mundo I'!S20</f>
        <v>AGO_17</v>
      </c>
      <c r="T20" s="15" t="str">
        <f>'Pque N Mundo I'!T20</f>
        <v>%</v>
      </c>
      <c r="U20" s="1048"/>
      <c r="V20" s="1048"/>
      <c r="W20" s="1048"/>
      <c r="X20" s="1048"/>
      <c r="Y20" s="1048"/>
      <c r="Z20" s="1048"/>
      <c r="AA20" s="138" t="str">
        <f>'Pque N Mundo I'!AE20</f>
        <v>Trimestre</v>
      </c>
      <c r="AB20" s="13" t="str">
        <f>'Pque N Mundo I'!AF20</f>
        <v>% Trim</v>
      </c>
      <c r="AC20" s="1300">
        <f>'[2]Pque N Mundo I'!Y20</f>
        <v>0</v>
      </c>
      <c r="AD20" s="1301">
        <f>'[2]Pque N Mundo I'!Z20</f>
        <v>0</v>
      </c>
    </row>
    <row r="21" spans="1:30" ht="24" hidden="1" x14ac:dyDescent="0.25">
      <c r="A21" s="34" t="s">
        <v>99</v>
      </c>
      <c r="B21" s="10">
        <v>2</v>
      </c>
      <c r="C21" s="890"/>
      <c r="D21" s="1053">
        <f t="shared" ref="D21:D29" si="27">C21/$B21</f>
        <v>0</v>
      </c>
      <c r="E21" s="890"/>
      <c r="F21" s="1053">
        <f t="shared" ref="F21:F29" si="28">E21/$B21</f>
        <v>0</v>
      </c>
      <c r="G21" s="890">
        <v>2</v>
      </c>
      <c r="H21" s="19">
        <f>G21/$B21</f>
        <v>1</v>
      </c>
      <c r="I21" s="11"/>
      <c r="J21" s="19">
        <f>I21/$B21</f>
        <v>0</v>
      </c>
      <c r="K21" s="11"/>
      <c r="L21" s="19">
        <f t="shared" ref="L21:L29" si="29">K21/$B21</f>
        <v>0</v>
      </c>
      <c r="M21" s="101">
        <f t="shared" ref="M21:M29" si="30">SUM(G21,I21,K21)</f>
        <v>2</v>
      </c>
      <c r="N21" s="175">
        <f t="shared" ref="N21:N29" si="31">M21/($B21*3)</f>
        <v>0.33333333333333331</v>
      </c>
      <c r="O21" s="11"/>
      <c r="P21" s="19">
        <f t="shared" ref="P21:P29" si="32">O21/$B21</f>
        <v>0</v>
      </c>
      <c r="Q21" s="11"/>
      <c r="R21" s="19">
        <f t="shared" ref="R21:R29" si="33">Q21/$B21</f>
        <v>0</v>
      </c>
      <c r="S21" s="11"/>
      <c r="T21" s="19">
        <f t="shared" ref="T21:T29" si="34">S21/$B21</f>
        <v>0</v>
      </c>
      <c r="U21" s="1053"/>
      <c r="V21" s="1053"/>
      <c r="W21" s="1053"/>
      <c r="X21" s="1053"/>
      <c r="Y21" s="1053"/>
      <c r="Z21" s="1053"/>
      <c r="AA21" s="101">
        <f t="shared" ref="AA21:AA29" si="35">SUM(O21,Q21,S21)</f>
        <v>0</v>
      </c>
      <c r="AB21" s="175">
        <f t="shared" ref="AB21:AB29" si="36">AA21/($B21*3)</f>
        <v>0</v>
      </c>
      <c r="AC21" s="890">
        <v>2</v>
      </c>
      <c r="AD21" s="1053">
        <f>AC21/$B21</f>
        <v>1</v>
      </c>
    </row>
    <row r="22" spans="1:30" ht="24" hidden="1" x14ac:dyDescent="0.25">
      <c r="A22" s="35" t="s">
        <v>171</v>
      </c>
      <c r="B22" s="5">
        <v>1</v>
      </c>
      <c r="C22" s="1345"/>
      <c r="D22" s="1346">
        <f t="shared" si="27"/>
        <v>0</v>
      </c>
      <c r="E22" s="1345"/>
      <c r="F22" s="1346">
        <f t="shared" si="28"/>
        <v>0</v>
      </c>
      <c r="G22" s="891">
        <v>1</v>
      </c>
      <c r="H22" s="20">
        <f t="shared" ref="H22:H29" si="37">G22/$B22</f>
        <v>1</v>
      </c>
      <c r="I22" s="4"/>
      <c r="J22" s="20">
        <f t="shared" ref="J22:J29" si="38">I22/$B22</f>
        <v>0</v>
      </c>
      <c r="K22" s="4"/>
      <c r="L22" s="20">
        <f t="shared" si="29"/>
        <v>0</v>
      </c>
      <c r="M22" s="103">
        <f t="shared" si="30"/>
        <v>1</v>
      </c>
      <c r="N22" s="275">
        <f t="shared" si="31"/>
        <v>0.33333333333333331</v>
      </c>
      <c r="O22" s="4"/>
      <c r="P22" s="20">
        <f t="shared" si="32"/>
        <v>0</v>
      </c>
      <c r="Q22" s="4"/>
      <c r="R22" s="20">
        <f t="shared" si="33"/>
        <v>0</v>
      </c>
      <c r="S22" s="4"/>
      <c r="T22" s="20">
        <f t="shared" si="34"/>
        <v>0</v>
      </c>
      <c r="U22" s="1054"/>
      <c r="V22" s="1054"/>
      <c r="W22" s="1054"/>
      <c r="X22" s="1054"/>
      <c r="Y22" s="1054"/>
      <c r="Z22" s="1054"/>
      <c r="AA22" s="103">
        <f t="shared" si="35"/>
        <v>0</v>
      </c>
      <c r="AB22" s="275">
        <f t="shared" si="36"/>
        <v>0</v>
      </c>
      <c r="AC22" s="1285">
        <v>1</v>
      </c>
      <c r="AD22" s="1291">
        <f t="shared" ref="AD22:AD29" si="39">AC22/$B22</f>
        <v>1</v>
      </c>
    </row>
    <row r="23" spans="1:30" ht="24" hidden="1" x14ac:dyDescent="0.25">
      <c r="A23" s="35" t="s">
        <v>100</v>
      </c>
      <c r="B23" s="5">
        <v>1</v>
      </c>
      <c r="C23" s="1345"/>
      <c r="D23" s="1346">
        <f t="shared" si="27"/>
        <v>0</v>
      </c>
      <c r="E23" s="1345"/>
      <c r="F23" s="1346">
        <f t="shared" si="28"/>
        <v>0</v>
      </c>
      <c r="G23" s="898">
        <v>1</v>
      </c>
      <c r="H23" s="20">
        <f t="shared" si="37"/>
        <v>1</v>
      </c>
      <c r="I23" s="4"/>
      <c r="J23" s="20">
        <f t="shared" si="38"/>
        <v>0</v>
      </c>
      <c r="K23" s="4"/>
      <c r="L23" s="20">
        <f t="shared" si="29"/>
        <v>0</v>
      </c>
      <c r="M23" s="103">
        <f t="shared" si="30"/>
        <v>1</v>
      </c>
      <c r="N23" s="275">
        <f t="shared" si="31"/>
        <v>0.33333333333333331</v>
      </c>
      <c r="O23" s="4"/>
      <c r="P23" s="20">
        <f t="shared" si="32"/>
        <v>0</v>
      </c>
      <c r="Q23" s="4"/>
      <c r="R23" s="20">
        <f t="shared" si="33"/>
        <v>0</v>
      </c>
      <c r="S23" s="4"/>
      <c r="T23" s="20">
        <f t="shared" si="34"/>
        <v>0</v>
      </c>
      <c r="U23" s="1054"/>
      <c r="V23" s="1054"/>
      <c r="W23" s="1054"/>
      <c r="X23" s="1054"/>
      <c r="Y23" s="1054"/>
      <c r="Z23" s="1054"/>
      <c r="AA23" s="103">
        <f t="shared" si="35"/>
        <v>0</v>
      </c>
      <c r="AB23" s="275">
        <f t="shared" si="36"/>
        <v>0</v>
      </c>
      <c r="AC23" s="1302">
        <v>1</v>
      </c>
      <c r="AD23" s="1291">
        <f t="shared" si="39"/>
        <v>1</v>
      </c>
    </row>
    <row r="24" spans="1:30" ht="24" hidden="1" x14ac:dyDescent="0.25">
      <c r="A24" s="35" t="s">
        <v>101</v>
      </c>
      <c r="B24" s="5">
        <v>3</v>
      </c>
      <c r="C24" s="1345"/>
      <c r="D24" s="1346">
        <f t="shared" si="27"/>
        <v>0</v>
      </c>
      <c r="E24" s="1345"/>
      <c r="F24" s="1346">
        <f t="shared" si="28"/>
        <v>0</v>
      </c>
      <c r="G24" s="891">
        <v>3</v>
      </c>
      <c r="H24" s="20">
        <f t="shared" si="37"/>
        <v>1</v>
      </c>
      <c r="I24" s="4"/>
      <c r="J24" s="20">
        <f t="shared" si="38"/>
        <v>0</v>
      </c>
      <c r="K24" s="4"/>
      <c r="L24" s="20">
        <f t="shared" si="29"/>
        <v>0</v>
      </c>
      <c r="M24" s="103">
        <f t="shared" si="30"/>
        <v>3</v>
      </c>
      <c r="N24" s="275">
        <f t="shared" si="31"/>
        <v>0.33333333333333331</v>
      </c>
      <c r="O24" s="4"/>
      <c r="P24" s="20">
        <f t="shared" si="32"/>
        <v>0</v>
      </c>
      <c r="Q24" s="4"/>
      <c r="R24" s="20">
        <f t="shared" si="33"/>
        <v>0</v>
      </c>
      <c r="S24" s="4"/>
      <c r="T24" s="20">
        <f t="shared" si="34"/>
        <v>0</v>
      </c>
      <c r="U24" s="1054"/>
      <c r="V24" s="1054"/>
      <c r="W24" s="1054"/>
      <c r="X24" s="1054"/>
      <c r="Y24" s="1054"/>
      <c r="Z24" s="1054"/>
      <c r="AA24" s="103">
        <f t="shared" si="35"/>
        <v>0</v>
      </c>
      <c r="AB24" s="275">
        <f t="shared" si="36"/>
        <v>0</v>
      </c>
      <c r="AC24" s="1285">
        <v>3</v>
      </c>
      <c r="AD24" s="1291">
        <f t="shared" si="39"/>
        <v>1</v>
      </c>
    </row>
    <row r="25" spans="1:30" hidden="1" x14ac:dyDescent="0.25">
      <c r="A25" s="35" t="s">
        <v>60</v>
      </c>
      <c r="B25" s="310">
        <v>2</v>
      </c>
      <c r="C25" s="1345"/>
      <c r="D25" s="1346">
        <f t="shared" si="27"/>
        <v>0</v>
      </c>
      <c r="E25" s="1345"/>
      <c r="F25" s="1346">
        <f t="shared" si="28"/>
        <v>0</v>
      </c>
      <c r="G25" s="891">
        <v>2</v>
      </c>
      <c r="H25" s="20">
        <f t="shared" si="37"/>
        <v>1</v>
      </c>
      <c r="I25" s="4"/>
      <c r="J25" s="20">
        <f t="shared" si="38"/>
        <v>0</v>
      </c>
      <c r="K25" s="4"/>
      <c r="L25" s="20">
        <f t="shared" si="29"/>
        <v>0</v>
      </c>
      <c r="M25" s="103">
        <f t="shared" si="30"/>
        <v>2</v>
      </c>
      <c r="N25" s="275">
        <f t="shared" si="31"/>
        <v>0.33333333333333331</v>
      </c>
      <c r="O25" s="4"/>
      <c r="P25" s="20">
        <f t="shared" si="32"/>
        <v>0</v>
      </c>
      <c r="Q25" s="4"/>
      <c r="R25" s="20">
        <f t="shared" si="33"/>
        <v>0</v>
      </c>
      <c r="S25" s="4"/>
      <c r="T25" s="20">
        <f t="shared" si="34"/>
        <v>0</v>
      </c>
      <c r="U25" s="1054"/>
      <c r="V25" s="1054"/>
      <c r="W25" s="1054"/>
      <c r="X25" s="1054"/>
      <c r="Y25" s="1054"/>
      <c r="Z25" s="1054"/>
      <c r="AA25" s="103">
        <f t="shared" si="35"/>
        <v>0</v>
      </c>
      <c r="AB25" s="275">
        <f t="shared" si="36"/>
        <v>0</v>
      </c>
      <c r="AC25" s="1285">
        <v>2</v>
      </c>
      <c r="AD25" s="1291">
        <f t="shared" si="39"/>
        <v>1</v>
      </c>
    </row>
    <row r="26" spans="1:30" ht="24" hidden="1" x14ac:dyDescent="0.25">
      <c r="A26" s="35" t="s">
        <v>102</v>
      </c>
      <c r="B26" s="5">
        <v>2</v>
      </c>
      <c r="C26" s="1345"/>
      <c r="D26" s="1346">
        <f t="shared" si="27"/>
        <v>0</v>
      </c>
      <c r="E26" s="1345"/>
      <c r="F26" s="1346">
        <f t="shared" si="28"/>
        <v>0</v>
      </c>
      <c r="G26" s="891">
        <v>3</v>
      </c>
      <c r="H26" s="20">
        <f t="shared" si="37"/>
        <v>1.5</v>
      </c>
      <c r="I26" s="4"/>
      <c r="J26" s="20">
        <f t="shared" si="38"/>
        <v>0</v>
      </c>
      <c r="K26" s="4"/>
      <c r="L26" s="20">
        <f t="shared" si="29"/>
        <v>0</v>
      </c>
      <c r="M26" s="103">
        <f t="shared" si="30"/>
        <v>3</v>
      </c>
      <c r="N26" s="275">
        <f t="shared" si="31"/>
        <v>0.5</v>
      </c>
      <c r="O26" s="4"/>
      <c r="P26" s="20">
        <f t="shared" si="32"/>
        <v>0</v>
      </c>
      <c r="Q26" s="4"/>
      <c r="R26" s="20">
        <f t="shared" si="33"/>
        <v>0</v>
      </c>
      <c r="S26" s="4"/>
      <c r="T26" s="20">
        <f t="shared" si="34"/>
        <v>0</v>
      </c>
      <c r="U26" s="1054"/>
      <c r="V26" s="1054"/>
      <c r="W26" s="1054"/>
      <c r="X26" s="1054"/>
      <c r="Y26" s="1054"/>
      <c r="Z26" s="1054"/>
      <c r="AA26" s="103">
        <f t="shared" si="35"/>
        <v>0</v>
      </c>
      <c r="AB26" s="275">
        <f t="shared" si="36"/>
        <v>0</v>
      </c>
      <c r="AC26" s="1285">
        <v>3</v>
      </c>
      <c r="AD26" s="1291">
        <f t="shared" si="39"/>
        <v>1.5</v>
      </c>
    </row>
    <row r="27" spans="1:30" ht="36" hidden="1" x14ac:dyDescent="0.25">
      <c r="A27" s="35" t="s">
        <v>103</v>
      </c>
      <c r="B27" s="5">
        <v>1</v>
      </c>
      <c r="C27" s="1345"/>
      <c r="D27" s="1346">
        <f t="shared" si="27"/>
        <v>0</v>
      </c>
      <c r="E27" s="1345"/>
      <c r="F27" s="1346">
        <f t="shared" si="28"/>
        <v>0</v>
      </c>
      <c r="G27" s="891">
        <v>1</v>
      </c>
      <c r="H27" s="20">
        <f t="shared" si="37"/>
        <v>1</v>
      </c>
      <c r="I27" s="4"/>
      <c r="J27" s="20">
        <f t="shared" si="38"/>
        <v>0</v>
      </c>
      <c r="K27" s="4"/>
      <c r="L27" s="20">
        <f t="shared" si="29"/>
        <v>0</v>
      </c>
      <c r="M27" s="103">
        <f t="shared" si="30"/>
        <v>1</v>
      </c>
      <c r="N27" s="275">
        <f t="shared" si="31"/>
        <v>0.33333333333333331</v>
      </c>
      <c r="O27" s="4"/>
      <c r="P27" s="20">
        <f t="shared" si="32"/>
        <v>0</v>
      </c>
      <c r="Q27" s="4"/>
      <c r="R27" s="20">
        <f t="shared" si="33"/>
        <v>0</v>
      </c>
      <c r="S27" s="4"/>
      <c r="T27" s="20">
        <f t="shared" si="34"/>
        <v>0</v>
      </c>
      <c r="U27" s="1054"/>
      <c r="V27" s="1054"/>
      <c r="W27" s="1054"/>
      <c r="X27" s="1054"/>
      <c r="Y27" s="1054"/>
      <c r="Z27" s="1054"/>
      <c r="AA27" s="103">
        <f t="shared" si="35"/>
        <v>0</v>
      </c>
      <c r="AB27" s="275">
        <f t="shared" si="36"/>
        <v>0</v>
      </c>
      <c r="AC27" s="1285">
        <v>1</v>
      </c>
      <c r="AD27" s="1291">
        <f t="shared" si="39"/>
        <v>1</v>
      </c>
    </row>
    <row r="28" spans="1:30" ht="36.75" hidden="1" thickBot="1" x14ac:dyDescent="0.3">
      <c r="A28" s="42" t="s">
        <v>59</v>
      </c>
      <c r="B28" s="17">
        <v>80</v>
      </c>
      <c r="C28" s="1347"/>
      <c r="D28" s="1348">
        <f t="shared" si="27"/>
        <v>0</v>
      </c>
      <c r="E28" s="1347"/>
      <c r="F28" s="1348">
        <f t="shared" si="28"/>
        <v>0</v>
      </c>
      <c r="G28" s="18">
        <v>77</v>
      </c>
      <c r="H28" s="21">
        <f t="shared" si="37"/>
        <v>0.96250000000000002</v>
      </c>
      <c r="I28" s="18"/>
      <c r="J28" s="21">
        <f t="shared" si="38"/>
        <v>0</v>
      </c>
      <c r="K28" s="18"/>
      <c r="L28" s="21">
        <f t="shared" si="29"/>
        <v>0</v>
      </c>
      <c r="M28" s="104">
        <f t="shared" si="30"/>
        <v>77</v>
      </c>
      <c r="N28" s="276">
        <f t="shared" si="31"/>
        <v>0.32083333333333336</v>
      </c>
      <c r="O28" s="18"/>
      <c r="P28" s="21">
        <f t="shared" si="32"/>
        <v>0</v>
      </c>
      <c r="Q28" s="18"/>
      <c r="R28" s="21">
        <f t="shared" si="33"/>
        <v>0</v>
      </c>
      <c r="S28" s="18"/>
      <c r="T28" s="21">
        <f t="shared" si="34"/>
        <v>0</v>
      </c>
      <c r="U28" s="1057"/>
      <c r="V28" s="1057"/>
      <c r="W28" s="1057"/>
      <c r="X28" s="1057"/>
      <c r="Y28" s="1057"/>
      <c r="Z28" s="1057"/>
      <c r="AA28" s="104">
        <f t="shared" si="35"/>
        <v>0</v>
      </c>
      <c r="AB28" s="276">
        <f t="shared" si="36"/>
        <v>0</v>
      </c>
      <c r="AC28" s="1296">
        <v>77</v>
      </c>
      <c r="AD28" s="1297">
        <f t="shared" si="39"/>
        <v>0.96250000000000002</v>
      </c>
    </row>
    <row r="29" spans="1:30" ht="15.75" hidden="1" thickBot="1" x14ac:dyDescent="0.3">
      <c r="A29" s="6" t="s">
        <v>7</v>
      </c>
      <c r="B29" s="7">
        <f>SUM(B21:B28)</f>
        <v>92</v>
      </c>
      <c r="C29" s="8">
        <f t="shared" ref="C29" si="40">SUM(C21:C28)</f>
        <v>0</v>
      </c>
      <c r="D29" s="1029">
        <f t="shared" si="27"/>
        <v>0</v>
      </c>
      <c r="E29" s="8">
        <f t="shared" ref="E29" si="41">SUM(E21:E28)</f>
        <v>0</v>
      </c>
      <c r="F29" s="1029">
        <f t="shared" si="28"/>
        <v>0</v>
      </c>
      <c r="G29" s="8">
        <f>SUM(G21:G28)</f>
        <v>90</v>
      </c>
      <c r="H29" s="22">
        <f t="shared" si="37"/>
        <v>0.97826086956521741</v>
      </c>
      <c r="I29" s="8">
        <f>SUM(I21:I28)</f>
        <v>0</v>
      </c>
      <c r="J29" s="22">
        <f t="shared" si="38"/>
        <v>0</v>
      </c>
      <c r="K29" s="8">
        <f>SUM(K21:K28)</f>
        <v>0</v>
      </c>
      <c r="L29" s="22">
        <f t="shared" si="29"/>
        <v>0</v>
      </c>
      <c r="M29" s="106">
        <f t="shared" si="30"/>
        <v>90</v>
      </c>
      <c r="N29" s="842">
        <f t="shared" si="31"/>
        <v>0.32608695652173914</v>
      </c>
      <c r="O29" s="8">
        <f>SUM(O21:O28)</f>
        <v>0</v>
      </c>
      <c r="P29" s="22">
        <f t="shared" si="32"/>
        <v>0</v>
      </c>
      <c r="Q29" s="8">
        <f t="shared" ref="Q29" si="42">SUM(Q21:Q28)</f>
        <v>0</v>
      </c>
      <c r="R29" s="119">
        <f t="shared" si="33"/>
        <v>0</v>
      </c>
      <c r="S29" s="8">
        <f t="shared" ref="S29" si="43">SUM(S21:S28)</f>
        <v>0</v>
      </c>
      <c r="T29" s="119">
        <f t="shared" si="34"/>
        <v>0</v>
      </c>
      <c r="U29" s="1029"/>
      <c r="V29" s="1029"/>
      <c r="W29" s="1029"/>
      <c r="X29" s="1029"/>
      <c r="Y29" s="1029"/>
      <c r="Z29" s="1029"/>
      <c r="AA29" s="106">
        <f t="shared" si="35"/>
        <v>0</v>
      </c>
      <c r="AB29" s="107">
        <f t="shared" si="36"/>
        <v>0</v>
      </c>
      <c r="AC29" s="8">
        <f>SUM(AC21:AC28)</f>
        <v>90</v>
      </c>
      <c r="AD29" s="1029">
        <f t="shared" si="39"/>
        <v>0.97826086956521741</v>
      </c>
    </row>
  </sheetData>
  <mergeCells count="4">
    <mergeCell ref="A2:Q2"/>
    <mergeCell ref="A3:Q3"/>
    <mergeCell ref="A19:AB19"/>
    <mergeCell ref="A5:AF5"/>
  </mergeCells>
  <pageMargins left="0.23622047244094491" right="0.27559055118110237" top="0.43307086614173229" bottom="0.78740157480314965" header="0.31496062992125984" footer="0.31496062992125984"/>
  <pageSetup paperSize="9" scale="65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F36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8554687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1" width="9.28515625" hidden="1" customWidth="1"/>
    <col min="22" max="22" width="7.710937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5703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511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tr">
        <f>'[1]Pque N Mundo I'!F20</f>
        <v>%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8</v>
      </c>
      <c r="B7" s="10">
        <v>544</v>
      </c>
      <c r="C7" s="890">
        <v>504</v>
      </c>
      <c r="D7" s="1053">
        <f t="shared" ref="D7:D13" si="0">C7/$B7</f>
        <v>0.92647058823529416</v>
      </c>
      <c r="E7" s="890">
        <v>343</v>
      </c>
      <c r="F7" s="1053">
        <f t="shared" ref="F7:F13" si="1">E7/$B7</f>
        <v>0.63051470588235292</v>
      </c>
      <c r="G7" s="890">
        <v>507</v>
      </c>
      <c r="H7" s="19">
        <f t="shared" ref="H7:H13" si="2">G7/$B7</f>
        <v>0.93198529411764708</v>
      </c>
      <c r="I7" s="890">
        <v>437</v>
      </c>
      <c r="J7" s="19">
        <f t="shared" ref="J7:J13" si="3">I7/$B7</f>
        <v>0.8033088235294118</v>
      </c>
      <c r="K7" s="890">
        <v>534</v>
      </c>
      <c r="L7" s="19">
        <f t="shared" ref="L7:L13" si="4">K7/$B7</f>
        <v>0.98161764705882348</v>
      </c>
      <c r="M7" s="101">
        <f t="shared" ref="M7:M13" si="5">SUM(G7,I7,K7)</f>
        <v>1478</v>
      </c>
      <c r="N7" s="175">
        <f t="shared" ref="N7:N13" si="6">M7/($B7*3)</f>
        <v>0.90563725490196079</v>
      </c>
      <c r="O7" s="890">
        <v>498</v>
      </c>
      <c r="P7" s="19">
        <f t="shared" ref="P7:P13" si="7">O7/$B7</f>
        <v>0.9154411764705882</v>
      </c>
      <c r="Q7" s="890">
        <v>502</v>
      </c>
      <c r="R7" s="19">
        <f t="shared" ref="R7:R13" si="8">Q7/$B7</f>
        <v>0.92279411764705888</v>
      </c>
      <c r="S7" s="890">
        <v>635</v>
      </c>
      <c r="T7" s="19">
        <f t="shared" ref="T7:T13" si="9">S7/$B7</f>
        <v>1.1672794117647058</v>
      </c>
      <c r="U7" s="101">
        <f t="shared" ref="U7:U13" si="10">SUM(O7,Q7,S7)</f>
        <v>1635</v>
      </c>
      <c r="V7" s="175">
        <f t="shared" ref="V7:V13" si="11">U7/($B7*3)</f>
        <v>1.0018382352941178</v>
      </c>
      <c r="W7" s="890">
        <v>521</v>
      </c>
      <c r="X7" s="70">
        <f t="shared" ref="X7" si="12">W7/$B7</f>
        <v>0.95772058823529416</v>
      </c>
      <c r="Y7" s="890">
        <v>470</v>
      </c>
      <c r="Z7" s="70">
        <f t="shared" ref="Z7:AB7" si="13">Y7/$B7</f>
        <v>0.86397058823529416</v>
      </c>
      <c r="AA7" s="890">
        <v>344</v>
      </c>
      <c r="AB7" s="70">
        <f t="shared" si="13"/>
        <v>0.63235294117647056</v>
      </c>
      <c r="AC7" s="890">
        <v>311</v>
      </c>
      <c r="AD7" s="1053">
        <f t="shared" ref="AD7:AD13" si="14">AC7/$B7</f>
        <v>0.5716911764705882</v>
      </c>
      <c r="AE7" s="101">
        <f>SUM(W7,Y7,AA7)</f>
        <v>1335</v>
      </c>
      <c r="AF7" s="175">
        <f t="shared" ref="AF7" si="15">AE7/($B7*3)</f>
        <v>0.81801470588235292</v>
      </c>
    </row>
    <row r="8" spans="1:32" x14ac:dyDescent="0.25">
      <c r="A8" s="2" t="s">
        <v>9</v>
      </c>
      <c r="B8" s="5">
        <v>1744</v>
      </c>
      <c r="C8" s="1345">
        <v>1395</v>
      </c>
      <c r="D8" s="1346">
        <f t="shared" si="0"/>
        <v>0.79988532110091748</v>
      </c>
      <c r="E8" s="1345">
        <v>306</v>
      </c>
      <c r="F8" s="1346">
        <f t="shared" si="1"/>
        <v>0.17545871559633028</v>
      </c>
      <c r="G8" s="891">
        <v>1436</v>
      </c>
      <c r="H8" s="20">
        <f t="shared" si="2"/>
        <v>0.82339449541284404</v>
      </c>
      <c r="I8" s="891">
        <v>1842</v>
      </c>
      <c r="J8" s="20">
        <f t="shared" si="3"/>
        <v>1.0561926605504588</v>
      </c>
      <c r="K8" s="898">
        <v>1805</v>
      </c>
      <c r="L8" s="20">
        <f t="shared" si="4"/>
        <v>1.0349770642201834</v>
      </c>
      <c r="M8" s="103">
        <f t="shared" si="5"/>
        <v>5083</v>
      </c>
      <c r="N8" s="275">
        <f t="shared" si="6"/>
        <v>0.97152140672782872</v>
      </c>
      <c r="O8" s="891">
        <v>1509</v>
      </c>
      <c r="P8" s="20">
        <f t="shared" si="7"/>
        <v>0.86525229357798161</v>
      </c>
      <c r="Q8" s="891">
        <v>1659</v>
      </c>
      <c r="R8" s="20">
        <f t="shared" si="8"/>
        <v>0.95126146788990829</v>
      </c>
      <c r="S8" s="891">
        <v>2030</v>
      </c>
      <c r="T8" s="20">
        <f t="shared" si="9"/>
        <v>1.1639908256880733</v>
      </c>
      <c r="U8" s="103">
        <f t="shared" si="10"/>
        <v>5198</v>
      </c>
      <c r="V8" s="275">
        <f t="shared" si="11"/>
        <v>0.99350152905198774</v>
      </c>
      <c r="W8" s="890">
        <v>1766</v>
      </c>
      <c r="X8" s="70">
        <f t="shared" ref="X8:X12" si="16">W8/$B8</f>
        <v>1.0126146788990826</v>
      </c>
      <c r="Y8" s="890">
        <v>1486</v>
      </c>
      <c r="Z8" s="70">
        <f t="shared" ref="Z8:Z12" si="17">Y8/$B8</f>
        <v>0.85206422018348627</v>
      </c>
      <c r="AA8" s="890">
        <v>1149</v>
      </c>
      <c r="AB8" s="70">
        <f t="shared" ref="AB8:AB12" si="18">AA8/$B8</f>
        <v>0.65883027522935778</v>
      </c>
      <c r="AC8" s="1302">
        <v>1105</v>
      </c>
      <c r="AD8" s="1291">
        <f t="shared" si="14"/>
        <v>0.63360091743119262</v>
      </c>
      <c r="AE8" s="101">
        <f t="shared" ref="AE8:AE13" si="19">SUM(W8,Y8,AA8)</f>
        <v>4401</v>
      </c>
      <c r="AF8" s="175">
        <f t="shared" ref="AF8:AF13" si="20">AE8/($B8*3)</f>
        <v>0.84116972477064222</v>
      </c>
    </row>
    <row r="9" spans="1:32" x14ac:dyDescent="0.25">
      <c r="A9" s="2" t="s">
        <v>10</v>
      </c>
      <c r="B9" s="124">
        <v>1052</v>
      </c>
      <c r="C9" s="1345">
        <v>2882</v>
      </c>
      <c r="D9" s="1346">
        <f t="shared" si="0"/>
        <v>2.7395437262357416</v>
      </c>
      <c r="E9" s="1345">
        <v>2412</v>
      </c>
      <c r="F9" s="1346">
        <f t="shared" si="1"/>
        <v>2.2927756653992395</v>
      </c>
      <c r="G9" s="891">
        <v>3296</v>
      </c>
      <c r="H9" s="20">
        <f t="shared" si="2"/>
        <v>3.1330798479087454</v>
      </c>
      <c r="I9" s="891">
        <v>2233</v>
      </c>
      <c r="J9" s="20">
        <f t="shared" si="3"/>
        <v>2.1226235741444865</v>
      </c>
      <c r="K9" s="898">
        <v>2359</v>
      </c>
      <c r="L9" s="20">
        <f t="shared" si="4"/>
        <v>2.2423954372623576</v>
      </c>
      <c r="M9" s="103">
        <f t="shared" si="5"/>
        <v>7888</v>
      </c>
      <c r="N9" s="275">
        <f t="shared" si="6"/>
        <v>2.49936628643853</v>
      </c>
      <c r="O9" s="891">
        <v>2522</v>
      </c>
      <c r="P9" s="20">
        <f t="shared" si="7"/>
        <v>2.3973384030418252</v>
      </c>
      <c r="Q9" s="891">
        <v>2179</v>
      </c>
      <c r="R9" s="20">
        <f t="shared" si="8"/>
        <v>2.0712927756653992</v>
      </c>
      <c r="S9" s="891">
        <v>2138</v>
      </c>
      <c r="T9" s="20">
        <f t="shared" si="9"/>
        <v>2.0323193916349811</v>
      </c>
      <c r="U9" s="103">
        <f t="shared" si="10"/>
        <v>6839</v>
      </c>
      <c r="V9" s="275">
        <f t="shared" si="11"/>
        <v>2.166983523447402</v>
      </c>
      <c r="W9" s="1016">
        <v>2460</v>
      </c>
      <c r="X9" s="70">
        <f t="shared" si="16"/>
        <v>2.338403041825095</v>
      </c>
      <c r="Y9" s="890">
        <v>2018</v>
      </c>
      <c r="Z9" s="70">
        <f t="shared" si="17"/>
        <v>1.9182509505703422</v>
      </c>
      <c r="AA9" s="890">
        <v>1902</v>
      </c>
      <c r="AB9" s="70">
        <f t="shared" si="18"/>
        <v>1.8079847908745248</v>
      </c>
      <c r="AC9" s="1285">
        <v>1653</v>
      </c>
      <c r="AD9" s="1291">
        <f t="shared" si="14"/>
        <v>1.5712927756653992</v>
      </c>
      <c r="AE9" s="101">
        <f t="shared" si="19"/>
        <v>6380</v>
      </c>
      <c r="AF9" s="175">
        <f t="shared" si="20"/>
        <v>2.0215462610899873</v>
      </c>
    </row>
    <row r="10" spans="1:32" x14ac:dyDescent="0.25">
      <c r="A10" s="2" t="s">
        <v>11</v>
      </c>
      <c r="B10" s="124">
        <v>526</v>
      </c>
      <c r="C10" s="1345">
        <v>789</v>
      </c>
      <c r="D10" s="1346">
        <f t="shared" si="0"/>
        <v>1.5</v>
      </c>
      <c r="E10" s="1345">
        <v>1237</v>
      </c>
      <c r="F10" s="1346">
        <f t="shared" si="1"/>
        <v>2.3517110266159698</v>
      </c>
      <c r="G10" s="891">
        <v>1588</v>
      </c>
      <c r="H10" s="20">
        <f t="shared" si="2"/>
        <v>3.0190114068441063</v>
      </c>
      <c r="I10" s="891">
        <v>1435</v>
      </c>
      <c r="J10" s="20">
        <f t="shared" si="3"/>
        <v>2.7281368821292777</v>
      </c>
      <c r="K10" s="898">
        <v>1422</v>
      </c>
      <c r="L10" s="20">
        <f t="shared" si="4"/>
        <v>2.7034220532319391</v>
      </c>
      <c r="M10" s="103">
        <f t="shared" si="5"/>
        <v>4445</v>
      </c>
      <c r="N10" s="275">
        <f t="shared" si="6"/>
        <v>2.8168567807351077</v>
      </c>
      <c r="O10" s="891">
        <v>1534</v>
      </c>
      <c r="P10" s="20">
        <f t="shared" si="7"/>
        <v>2.9163498098859315</v>
      </c>
      <c r="Q10" s="891">
        <v>1029</v>
      </c>
      <c r="R10" s="20">
        <f t="shared" si="8"/>
        <v>1.956273764258555</v>
      </c>
      <c r="S10" s="891">
        <v>1251</v>
      </c>
      <c r="T10" s="20">
        <f t="shared" si="9"/>
        <v>2.3783269961977185</v>
      </c>
      <c r="U10" s="103">
        <f t="shared" si="10"/>
        <v>3814</v>
      </c>
      <c r="V10" s="275">
        <f t="shared" si="11"/>
        <v>2.416983523447402</v>
      </c>
      <c r="W10" s="1016">
        <v>1260</v>
      </c>
      <c r="X10" s="70">
        <f t="shared" si="16"/>
        <v>2.3954372623574143</v>
      </c>
      <c r="Y10" s="890">
        <v>1154</v>
      </c>
      <c r="Z10" s="70">
        <f t="shared" si="17"/>
        <v>2.1939163498098861</v>
      </c>
      <c r="AA10" s="890">
        <v>1063</v>
      </c>
      <c r="AB10" s="70">
        <f t="shared" si="18"/>
        <v>2.0209125475285172</v>
      </c>
      <c r="AC10" s="1285">
        <v>838</v>
      </c>
      <c r="AD10" s="1291">
        <f t="shared" si="14"/>
        <v>1.5931558935361216</v>
      </c>
      <c r="AE10" s="101">
        <f t="shared" si="19"/>
        <v>3477</v>
      </c>
      <c r="AF10" s="175">
        <f t="shared" si="20"/>
        <v>2.2034220532319391</v>
      </c>
    </row>
    <row r="11" spans="1:32" x14ac:dyDescent="0.25">
      <c r="A11" s="2" t="s">
        <v>12</v>
      </c>
      <c r="B11" s="124">
        <v>250</v>
      </c>
      <c r="C11" s="1345">
        <v>443</v>
      </c>
      <c r="D11" s="1346">
        <f t="shared" si="0"/>
        <v>1.772</v>
      </c>
      <c r="E11" s="1345">
        <v>364</v>
      </c>
      <c r="F11" s="1346">
        <f t="shared" si="1"/>
        <v>1.456</v>
      </c>
      <c r="G11" s="892">
        <v>438</v>
      </c>
      <c r="H11" s="20">
        <f t="shared" si="2"/>
        <v>1.752</v>
      </c>
      <c r="I11" s="892">
        <v>353</v>
      </c>
      <c r="J11" s="20">
        <f t="shared" si="3"/>
        <v>1.4119999999999999</v>
      </c>
      <c r="K11" s="892">
        <v>438</v>
      </c>
      <c r="L11" s="20">
        <f t="shared" si="4"/>
        <v>1.752</v>
      </c>
      <c r="M11" s="103">
        <f>SUM(G11,I11,K11)</f>
        <v>1229</v>
      </c>
      <c r="N11" s="275">
        <f>M11/($B11*3)</f>
        <v>1.6386666666666667</v>
      </c>
      <c r="O11" s="892">
        <v>393</v>
      </c>
      <c r="P11" s="20">
        <f t="shared" si="7"/>
        <v>1.5720000000000001</v>
      </c>
      <c r="Q11" s="892">
        <v>329</v>
      </c>
      <c r="R11" s="20">
        <f t="shared" si="8"/>
        <v>1.3160000000000001</v>
      </c>
      <c r="S11" s="892">
        <v>448</v>
      </c>
      <c r="T11" s="20">
        <f t="shared" si="9"/>
        <v>1.792</v>
      </c>
      <c r="U11" s="103">
        <f t="shared" si="10"/>
        <v>1170</v>
      </c>
      <c r="V11" s="275">
        <f t="shared" si="11"/>
        <v>1.56</v>
      </c>
      <c r="W11" s="890">
        <v>81</v>
      </c>
      <c r="X11" s="70">
        <f t="shared" si="16"/>
        <v>0.32400000000000001</v>
      </c>
      <c r="Y11" s="890">
        <v>255</v>
      </c>
      <c r="Z11" s="70">
        <f t="shared" si="17"/>
        <v>1.02</v>
      </c>
      <c r="AA11" s="890">
        <v>333</v>
      </c>
      <c r="AB11" s="70">
        <f t="shared" si="18"/>
        <v>1.3320000000000001</v>
      </c>
      <c r="AC11" s="1286">
        <v>373</v>
      </c>
      <c r="AD11" s="1291">
        <f t="shared" si="14"/>
        <v>1.492</v>
      </c>
      <c r="AE11" s="101">
        <f t="shared" si="19"/>
        <v>669</v>
      </c>
      <c r="AF11" s="175">
        <f t="shared" si="20"/>
        <v>0.89200000000000002</v>
      </c>
    </row>
    <row r="12" spans="1:32" ht="15.75" thickBot="1" x14ac:dyDescent="0.3">
      <c r="A12" s="1076" t="s">
        <v>13</v>
      </c>
      <c r="B12" s="1077">
        <v>789</v>
      </c>
      <c r="C12" s="1347">
        <v>434</v>
      </c>
      <c r="D12" s="1348">
        <f t="shared" si="0"/>
        <v>0.55006337135614702</v>
      </c>
      <c r="E12" s="1347">
        <v>307</v>
      </c>
      <c r="F12" s="1348">
        <f t="shared" si="1"/>
        <v>0.38910012674271227</v>
      </c>
      <c r="G12" s="1078">
        <v>754</v>
      </c>
      <c r="H12" s="1074">
        <f t="shared" si="2"/>
        <v>0.95564005069708491</v>
      </c>
      <c r="I12" s="1078">
        <v>563</v>
      </c>
      <c r="J12" s="1074">
        <f t="shared" si="3"/>
        <v>0.71356147021546257</v>
      </c>
      <c r="K12" s="1078">
        <v>701</v>
      </c>
      <c r="L12" s="1074">
        <f t="shared" si="4"/>
        <v>0.88846641318124209</v>
      </c>
      <c r="M12" s="1079">
        <f t="shared" si="5"/>
        <v>2018</v>
      </c>
      <c r="N12" s="1080">
        <f t="shared" si="6"/>
        <v>0.85255597803126315</v>
      </c>
      <c r="O12" s="1078">
        <v>545</v>
      </c>
      <c r="P12" s="1074">
        <f t="shared" si="7"/>
        <v>0.69074778200253484</v>
      </c>
      <c r="Q12" s="1078">
        <v>487</v>
      </c>
      <c r="R12" s="1074">
        <f t="shared" si="8"/>
        <v>0.61723700887198985</v>
      </c>
      <c r="S12" s="1078">
        <v>588</v>
      </c>
      <c r="T12" s="1074">
        <f t="shared" si="9"/>
        <v>0.74524714828897343</v>
      </c>
      <c r="U12" s="1079">
        <f t="shared" si="10"/>
        <v>1620</v>
      </c>
      <c r="V12" s="1080">
        <f t="shared" si="11"/>
        <v>0.68441064638783267</v>
      </c>
      <c r="W12" s="890">
        <v>525</v>
      </c>
      <c r="X12" s="70">
        <f t="shared" si="16"/>
        <v>0.66539923954372626</v>
      </c>
      <c r="Y12" s="890">
        <v>521</v>
      </c>
      <c r="Z12" s="70">
        <f t="shared" si="17"/>
        <v>0.66032953105196446</v>
      </c>
      <c r="AA12" s="890">
        <v>314</v>
      </c>
      <c r="AB12" s="70">
        <f t="shared" si="18"/>
        <v>0.39797211660329529</v>
      </c>
      <c r="AC12" s="1287">
        <v>368</v>
      </c>
      <c r="AD12" s="1292">
        <f t="shared" si="14"/>
        <v>0.46641318124207859</v>
      </c>
      <c r="AE12" s="1031">
        <f t="shared" si="19"/>
        <v>1360</v>
      </c>
      <c r="AF12" s="1033">
        <f t="shared" si="20"/>
        <v>0.57456696239966198</v>
      </c>
    </row>
    <row r="13" spans="1:32" ht="15.75" thickBot="1" x14ac:dyDescent="0.3">
      <c r="A13" s="736" t="s">
        <v>7</v>
      </c>
      <c r="B13" s="737">
        <f>SUM(B7:B12)</f>
        <v>4905</v>
      </c>
      <c r="C13" s="909">
        <f t="shared" ref="C13" si="21">SUM(C7:C12)</f>
        <v>6447</v>
      </c>
      <c r="D13" s="1029">
        <f t="shared" si="0"/>
        <v>1.3143730886850153</v>
      </c>
      <c r="E13" s="8">
        <f t="shared" ref="E13" si="22">SUM(E7:E12)</f>
        <v>4969</v>
      </c>
      <c r="F13" s="1029">
        <f t="shared" si="1"/>
        <v>1.0130479102956167</v>
      </c>
      <c r="G13" s="514">
        <f>SUM(G7:G12)</f>
        <v>8019</v>
      </c>
      <c r="H13" s="738">
        <f t="shared" si="2"/>
        <v>1.6348623853211008</v>
      </c>
      <c r="I13" s="514">
        <f>SUM(I7:I12)</f>
        <v>6863</v>
      </c>
      <c r="J13" s="738">
        <f t="shared" si="3"/>
        <v>1.399184505606524</v>
      </c>
      <c r="K13" s="1021">
        <f>SUM(K7:K12)</f>
        <v>7259</v>
      </c>
      <c r="L13" s="738">
        <f t="shared" si="4"/>
        <v>1.4799184505606524</v>
      </c>
      <c r="M13" s="739">
        <f t="shared" si="5"/>
        <v>22141</v>
      </c>
      <c r="N13" s="363">
        <f t="shared" si="6"/>
        <v>1.5046551138294257</v>
      </c>
      <c r="O13" s="514">
        <f>SUM(O7:O12)</f>
        <v>7001</v>
      </c>
      <c r="P13" s="738">
        <f t="shared" si="7"/>
        <v>1.4273190621814476</v>
      </c>
      <c r="Q13" s="514">
        <f t="shared" ref="Q13" si="23">SUM(Q7:Q12)</f>
        <v>6185</v>
      </c>
      <c r="R13" s="738">
        <f t="shared" si="8"/>
        <v>1.2609582059123343</v>
      </c>
      <c r="S13" s="514">
        <f t="shared" ref="S13" si="24">SUM(S7:S12)</f>
        <v>7090</v>
      </c>
      <c r="T13" s="738">
        <f t="shared" si="9"/>
        <v>1.4454638124362895</v>
      </c>
      <c r="U13" s="739">
        <f t="shared" si="10"/>
        <v>20276</v>
      </c>
      <c r="V13" s="1010">
        <f t="shared" si="11"/>
        <v>1.3779136935100238</v>
      </c>
      <c r="W13" s="514">
        <f>SUM(W7:W12)</f>
        <v>6613</v>
      </c>
      <c r="X13" s="738">
        <f t="shared" ref="X13" si="25">W13/$B13</f>
        <v>1.3482161060142712</v>
      </c>
      <c r="Y13" s="514">
        <f>SUM(Y7:Y12)</f>
        <v>5904</v>
      </c>
      <c r="Z13" s="738">
        <f t="shared" ref="Z13" si="26">Y13/$B13</f>
        <v>1.2036697247706423</v>
      </c>
      <c r="AA13" s="514">
        <f>SUM(AA7:AA12)</f>
        <v>5105</v>
      </c>
      <c r="AB13" s="738">
        <f t="shared" ref="AB13" si="27">AA13/$B13</f>
        <v>1.0407747196738022</v>
      </c>
      <c r="AC13" s="1293">
        <f>SUM(AC7:AC12)</f>
        <v>4648</v>
      </c>
      <c r="AD13" s="1066">
        <f t="shared" si="14"/>
        <v>0.94760448521916407</v>
      </c>
      <c r="AE13" s="1082">
        <f t="shared" si="19"/>
        <v>17622</v>
      </c>
      <c r="AF13" s="1010">
        <f t="shared" si="20"/>
        <v>1.1975535168195719</v>
      </c>
    </row>
    <row r="16" spans="1:32" ht="15.75" hidden="1" x14ac:dyDescent="0.25">
      <c r="A16" s="1402" t="s">
        <v>419</v>
      </c>
      <c r="B16" s="1403"/>
      <c r="C16" s="1403"/>
      <c r="D16" s="1403"/>
      <c r="E16" s="1403"/>
      <c r="F16" s="1403"/>
      <c r="G16" s="1403"/>
      <c r="H16" s="1403"/>
      <c r="I16" s="1403"/>
      <c r="J16" s="1403"/>
      <c r="K16" s="1403"/>
      <c r="L16" s="1403"/>
      <c r="M16" s="1403"/>
      <c r="N16" s="1403"/>
      <c r="O16" s="1403"/>
      <c r="P16" s="1403"/>
      <c r="Q16" s="1403"/>
      <c r="R16" s="1403"/>
      <c r="S16" s="1403"/>
      <c r="T16" s="1403"/>
      <c r="U16" s="1403"/>
      <c r="V16" s="1403"/>
      <c r="W16" s="1403"/>
      <c r="X16" s="1403"/>
      <c r="Y16" s="1403"/>
      <c r="Z16" s="1403"/>
      <c r="AA16" s="1403"/>
      <c r="AB16" s="1403"/>
      <c r="AC16" s="1295"/>
      <c r="AD16" s="1295"/>
    </row>
    <row r="17" spans="1:30" ht="23.25" hidden="1" thickBot="1" x14ac:dyDescent="0.3">
      <c r="A17" s="14" t="s">
        <v>14</v>
      </c>
      <c r="B17" s="94" t="s">
        <v>207</v>
      </c>
      <c r="C17" s="1343" t="str">
        <f>'[1]Pque N Mundo I'!C20</f>
        <v>SET</v>
      </c>
      <c r="D17" s="1344" t="str">
        <f>'[1]Pque N Mundo I'!D20</f>
        <v>%</v>
      </c>
      <c r="E17" s="1343" t="str">
        <f>'[1]Pque N Mundo I'!E20</f>
        <v>OUT</v>
      </c>
      <c r="F17" s="1344" t="str">
        <f>'[1]Pque N Mundo I'!F20</f>
        <v>%</v>
      </c>
      <c r="G17" s="14" t="str">
        <f>'Pque N Mundo I'!G20</f>
        <v>MAR_17</v>
      </c>
      <c r="H17" s="15" t="str">
        <f>'Pque N Mundo I'!H20</f>
        <v>%</v>
      </c>
      <c r="I17" s="14" t="str">
        <f>'Pque N Mundo I'!I20</f>
        <v>ABR_17</v>
      </c>
      <c r="J17" s="15" t="str">
        <f>'Pque N Mundo I'!J20</f>
        <v>%</v>
      </c>
      <c r="K17" s="14" t="str">
        <f>'Pque N Mundo I'!K20</f>
        <v>MAI_17</v>
      </c>
      <c r="L17" s="15" t="str">
        <f>'Pque N Mundo I'!L20</f>
        <v>%</v>
      </c>
      <c r="M17" s="138" t="str">
        <f>'Pque N Mundo I'!M20</f>
        <v>Trimestre</v>
      </c>
      <c r="N17" s="13" t="str">
        <f>'Pque N Mundo I'!N20</f>
        <v>% Trim</v>
      </c>
      <c r="O17" s="14" t="str">
        <f>'Pque N Mundo I'!O20</f>
        <v>JUN_17</v>
      </c>
      <c r="P17" s="15" t="str">
        <f>'Pque N Mundo I'!P20</f>
        <v>%</v>
      </c>
      <c r="Q17" s="14" t="str">
        <f>'Pque N Mundo I'!Q20</f>
        <v>JUL_17</v>
      </c>
      <c r="R17" s="15" t="str">
        <f>'Pque N Mundo I'!R20</f>
        <v>%</v>
      </c>
      <c r="S17" s="14" t="str">
        <f>'Pque N Mundo I'!S20</f>
        <v>AGO_17</v>
      </c>
      <c r="T17" s="15" t="str">
        <f>'Pque N Mundo I'!T20</f>
        <v>%</v>
      </c>
      <c r="U17" s="1048"/>
      <c r="V17" s="1048"/>
      <c r="W17" s="1048"/>
      <c r="X17" s="1048"/>
      <c r="Y17" s="1048"/>
      <c r="Z17" s="1048"/>
      <c r="AA17" s="138" t="str">
        <f>'Pque N Mundo I'!AE20</f>
        <v>Trimestre</v>
      </c>
      <c r="AB17" s="13" t="str">
        <f>'Pque N Mundo I'!AF20</f>
        <v>% Trim</v>
      </c>
      <c r="AC17" s="1284">
        <f>'[2]Pque N Mundo I'!Y20</f>
        <v>0</v>
      </c>
      <c r="AD17" s="1280">
        <f>'[2]Pque N Mundo I'!Z20</f>
        <v>0</v>
      </c>
    </row>
    <row r="18" spans="1:30" hidden="1" x14ac:dyDescent="0.25">
      <c r="A18" s="2" t="s">
        <v>33</v>
      </c>
      <c r="B18" s="122">
        <v>6</v>
      </c>
      <c r="C18" s="890"/>
      <c r="D18" s="1053">
        <f t="shared" ref="D18:D34" si="28">C18/$B18</f>
        <v>0</v>
      </c>
      <c r="E18" s="890"/>
      <c r="F18" s="1053">
        <f t="shared" ref="F18:F34" si="29">E18/$B18</f>
        <v>0</v>
      </c>
      <c r="G18" s="11">
        <v>6</v>
      </c>
      <c r="H18" s="19">
        <f t="shared" ref="H18:H34" si="30">G18/$B18</f>
        <v>1</v>
      </c>
      <c r="I18" s="11"/>
      <c r="J18" s="19">
        <f t="shared" ref="J18:J34" si="31">I18/$B18</f>
        <v>0</v>
      </c>
      <c r="K18" s="11"/>
      <c r="L18" s="19">
        <f t="shared" ref="L18:L34" si="32">K18/$B18</f>
        <v>0</v>
      </c>
      <c r="M18" s="101">
        <f t="shared" ref="M18:M34" si="33">SUM(G18,I18,K18)</f>
        <v>6</v>
      </c>
      <c r="N18" s="175">
        <f t="shared" ref="N18:N34" si="34">M18/($B18*3)</f>
        <v>0.33333333333333331</v>
      </c>
      <c r="O18" s="11"/>
      <c r="P18" s="19">
        <f t="shared" ref="P18:P34" si="35">O18/$B18</f>
        <v>0</v>
      </c>
      <c r="Q18" s="11"/>
      <c r="R18" s="19">
        <f t="shared" ref="R18:R34" si="36">Q18/$B18</f>
        <v>0</v>
      </c>
      <c r="S18" s="11"/>
      <c r="T18" s="19">
        <f t="shared" ref="T18:T34" si="37">S18/$B18</f>
        <v>0</v>
      </c>
      <c r="U18" s="1053"/>
      <c r="V18" s="1053"/>
      <c r="W18" s="1053"/>
      <c r="X18" s="1053"/>
      <c r="Y18" s="1053"/>
      <c r="Z18" s="1053"/>
      <c r="AA18" s="101">
        <f t="shared" ref="AA18:AA34" si="38">SUM(O18,Q18,S18)</f>
        <v>0</v>
      </c>
      <c r="AB18" s="175">
        <f t="shared" ref="AB18:AB34" si="39">AA18/($B18*3)</f>
        <v>0</v>
      </c>
      <c r="AC18" s="890">
        <v>6</v>
      </c>
      <c r="AD18" s="1053">
        <f t="shared" ref="AD18:AD34" si="40">AC18/$B18</f>
        <v>1</v>
      </c>
    </row>
    <row r="19" spans="1:30" hidden="1" x14ac:dyDescent="0.25">
      <c r="A19" s="92" t="s">
        <v>174</v>
      </c>
      <c r="B19" s="95">
        <v>2</v>
      </c>
      <c r="C19" s="890"/>
      <c r="D19" s="1053">
        <f t="shared" si="28"/>
        <v>0</v>
      </c>
      <c r="E19" s="890"/>
      <c r="F19" s="1053">
        <f t="shared" si="29"/>
        <v>0</v>
      </c>
      <c r="G19" s="11"/>
      <c r="H19" s="19">
        <f t="shared" si="30"/>
        <v>0</v>
      </c>
      <c r="I19" s="11"/>
      <c r="J19" s="19">
        <f t="shared" si="31"/>
        <v>0</v>
      </c>
      <c r="K19" s="11"/>
      <c r="L19" s="19">
        <f t="shared" si="32"/>
        <v>0</v>
      </c>
      <c r="M19" s="101">
        <f t="shared" si="33"/>
        <v>0</v>
      </c>
      <c r="N19" s="175">
        <f t="shared" si="34"/>
        <v>0</v>
      </c>
      <c r="O19" s="11"/>
      <c r="P19" s="19">
        <f t="shared" si="35"/>
        <v>0</v>
      </c>
      <c r="Q19" s="11"/>
      <c r="R19" s="19">
        <f t="shared" si="36"/>
        <v>0</v>
      </c>
      <c r="S19" s="11"/>
      <c r="T19" s="19">
        <f t="shared" si="37"/>
        <v>0</v>
      </c>
      <c r="U19" s="1053"/>
      <c r="V19" s="1053"/>
      <c r="W19" s="1053"/>
      <c r="X19" s="1053"/>
      <c r="Y19" s="1053"/>
      <c r="Z19" s="1053"/>
      <c r="AA19" s="101">
        <f t="shared" si="38"/>
        <v>0</v>
      </c>
      <c r="AB19" s="175">
        <f t="shared" si="39"/>
        <v>0</v>
      </c>
      <c r="AC19" s="890"/>
      <c r="AD19" s="1053">
        <f t="shared" si="40"/>
        <v>0</v>
      </c>
    </row>
    <row r="20" spans="1:30" hidden="1" x14ac:dyDescent="0.25">
      <c r="A20" s="92" t="s">
        <v>186</v>
      </c>
      <c r="B20" s="109">
        <v>11.5</v>
      </c>
      <c r="C20" s="890"/>
      <c r="D20" s="1053">
        <f t="shared" si="28"/>
        <v>0</v>
      </c>
      <c r="E20" s="890"/>
      <c r="F20" s="1053">
        <f t="shared" si="29"/>
        <v>0</v>
      </c>
      <c r="G20" s="895">
        <v>16</v>
      </c>
      <c r="H20" s="19">
        <f t="shared" ref="H20" si="41">G20/$B20</f>
        <v>1.3913043478260869</v>
      </c>
      <c r="I20" s="895"/>
      <c r="J20" s="19">
        <f t="shared" ref="J20" si="42">I20/$B20</f>
        <v>0</v>
      </c>
      <c r="K20" s="895"/>
      <c r="L20" s="19">
        <f t="shared" ref="L20" si="43">K20/$B20</f>
        <v>0</v>
      </c>
      <c r="M20" s="101">
        <f t="shared" si="33"/>
        <v>16</v>
      </c>
      <c r="N20" s="175">
        <f t="shared" si="34"/>
        <v>0.46376811594202899</v>
      </c>
      <c r="O20" s="910"/>
      <c r="P20" s="19">
        <f t="shared" ref="P20" si="44">O20/$B20</f>
        <v>0</v>
      </c>
      <c r="Q20" s="11"/>
      <c r="R20" s="19">
        <f t="shared" si="36"/>
        <v>0</v>
      </c>
      <c r="S20" s="11"/>
      <c r="T20" s="19">
        <f t="shared" si="37"/>
        <v>0</v>
      </c>
      <c r="U20" s="1053"/>
      <c r="V20" s="1053"/>
      <c r="W20" s="1053"/>
      <c r="X20" s="1053"/>
      <c r="Y20" s="1053"/>
      <c r="Z20" s="1053"/>
      <c r="AA20" s="101">
        <f t="shared" si="38"/>
        <v>0</v>
      </c>
      <c r="AB20" s="175">
        <f t="shared" si="39"/>
        <v>0</v>
      </c>
      <c r="AC20" s="895">
        <v>16</v>
      </c>
      <c r="AD20" s="1053">
        <f t="shared" si="40"/>
        <v>1.3913043478260869</v>
      </c>
    </row>
    <row r="21" spans="1:30" hidden="1" x14ac:dyDescent="0.25">
      <c r="A21" s="2" t="s">
        <v>20</v>
      </c>
      <c r="B21" s="124">
        <v>4</v>
      </c>
      <c r="C21" s="1349"/>
      <c r="D21" s="1346">
        <f t="shared" si="28"/>
        <v>0</v>
      </c>
      <c r="E21" s="1349"/>
      <c r="F21" s="1346">
        <f t="shared" si="29"/>
        <v>0</v>
      </c>
      <c r="G21" s="899">
        <v>3.5</v>
      </c>
      <c r="H21" s="20">
        <f t="shared" si="30"/>
        <v>0.875</v>
      </c>
      <c r="I21" s="899"/>
      <c r="J21" s="20">
        <f t="shared" si="31"/>
        <v>0</v>
      </c>
      <c r="K21" s="899"/>
      <c r="L21" s="20">
        <f t="shared" si="32"/>
        <v>0</v>
      </c>
      <c r="M21" s="103">
        <f t="shared" si="33"/>
        <v>3.5</v>
      </c>
      <c r="N21" s="275">
        <f t="shared" si="34"/>
        <v>0.29166666666666669</v>
      </c>
      <c r="O21" s="114"/>
      <c r="P21" s="20">
        <f t="shared" si="35"/>
        <v>0</v>
      </c>
      <c r="Q21" s="114"/>
      <c r="R21" s="20">
        <f t="shared" si="36"/>
        <v>0</v>
      </c>
      <c r="S21" s="114"/>
      <c r="T21" s="20">
        <f t="shared" si="37"/>
        <v>0</v>
      </c>
      <c r="U21" s="1054"/>
      <c r="V21" s="1054"/>
      <c r="W21" s="1054"/>
      <c r="X21" s="1054"/>
      <c r="Y21" s="1054"/>
      <c r="Z21" s="1054"/>
      <c r="AA21" s="103">
        <f t="shared" si="38"/>
        <v>0</v>
      </c>
      <c r="AB21" s="275">
        <f t="shared" si="39"/>
        <v>0</v>
      </c>
      <c r="AC21" s="1303">
        <v>3.5</v>
      </c>
      <c r="AD21" s="1291">
        <f t="shared" si="40"/>
        <v>0.875</v>
      </c>
    </row>
    <row r="22" spans="1:30" hidden="1" x14ac:dyDescent="0.25">
      <c r="A22" s="92" t="s">
        <v>187</v>
      </c>
      <c r="B22" s="96">
        <v>6</v>
      </c>
      <c r="C22" s="890"/>
      <c r="D22" s="1053">
        <f t="shared" si="28"/>
        <v>0</v>
      </c>
      <c r="E22" s="890"/>
      <c r="F22" s="1053">
        <f t="shared" si="29"/>
        <v>0</v>
      </c>
      <c r="G22" s="11">
        <v>9</v>
      </c>
      <c r="H22" s="19">
        <f t="shared" ref="H22" si="45">G22/$B22</f>
        <v>1.5</v>
      </c>
      <c r="I22" s="11"/>
      <c r="J22" s="19">
        <f t="shared" ref="J22" si="46">I22/$B22</f>
        <v>0</v>
      </c>
      <c r="K22" s="11"/>
      <c r="L22" s="19">
        <f t="shared" ref="L22" si="47">K22/$B22</f>
        <v>0</v>
      </c>
      <c r="M22" s="101">
        <f t="shared" si="33"/>
        <v>9</v>
      </c>
      <c r="N22" s="175">
        <f t="shared" si="34"/>
        <v>0.5</v>
      </c>
      <c r="O22" s="11"/>
      <c r="P22" s="19">
        <f t="shared" ref="P22" si="48">O22/$B22</f>
        <v>0</v>
      </c>
      <c r="Q22" s="11"/>
      <c r="R22" s="19">
        <f t="shared" si="36"/>
        <v>0</v>
      </c>
      <c r="S22" s="11"/>
      <c r="T22" s="19">
        <f t="shared" si="37"/>
        <v>0</v>
      </c>
      <c r="U22" s="1053"/>
      <c r="V22" s="1053"/>
      <c r="W22" s="1053"/>
      <c r="X22" s="1053"/>
      <c r="Y22" s="1053"/>
      <c r="Z22" s="1053"/>
      <c r="AA22" s="101">
        <f t="shared" si="38"/>
        <v>0</v>
      </c>
      <c r="AB22" s="175">
        <f t="shared" si="39"/>
        <v>0</v>
      </c>
      <c r="AC22" s="890">
        <v>9</v>
      </c>
      <c r="AD22" s="1053">
        <f t="shared" si="40"/>
        <v>1.5</v>
      </c>
    </row>
    <row r="23" spans="1:30" hidden="1" x14ac:dyDescent="0.25">
      <c r="A23" s="2" t="s">
        <v>21</v>
      </c>
      <c r="B23" s="124">
        <v>2</v>
      </c>
      <c r="C23" s="1345"/>
      <c r="D23" s="1346">
        <f t="shared" si="28"/>
        <v>0</v>
      </c>
      <c r="E23" s="1345"/>
      <c r="F23" s="1346">
        <f t="shared" si="29"/>
        <v>0</v>
      </c>
      <c r="G23" s="97">
        <v>2</v>
      </c>
      <c r="H23" s="20">
        <f t="shared" si="30"/>
        <v>1</v>
      </c>
      <c r="I23" s="97"/>
      <c r="J23" s="20">
        <f t="shared" si="31"/>
        <v>0</v>
      </c>
      <c r="K23" s="97"/>
      <c r="L23" s="20">
        <f t="shared" si="32"/>
        <v>0</v>
      </c>
      <c r="M23" s="103">
        <f t="shared" si="33"/>
        <v>2</v>
      </c>
      <c r="N23" s="275">
        <f t="shared" si="34"/>
        <v>0.33333333333333331</v>
      </c>
      <c r="O23" s="97"/>
      <c r="P23" s="20">
        <f t="shared" si="35"/>
        <v>0</v>
      </c>
      <c r="Q23" s="97"/>
      <c r="R23" s="20">
        <f t="shared" si="36"/>
        <v>0</v>
      </c>
      <c r="S23" s="97"/>
      <c r="T23" s="20">
        <f t="shared" si="37"/>
        <v>0</v>
      </c>
      <c r="U23" s="1054"/>
      <c r="V23" s="1054"/>
      <c r="W23" s="1054"/>
      <c r="X23" s="1054"/>
      <c r="Y23" s="1054"/>
      <c r="Z23" s="1054"/>
      <c r="AA23" s="103">
        <f t="shared" si="38"/>
        <v>0</v>
      </c>
      <c r="AB23" s="275">
        <f t="shared" si="39"/>
        <v>0</v>
      </c>
      <c r="AC23" s="1285">
        <v>2</v>
      </c>
      <c r="AD23" s="1291">
        <f t="shared" si="40"/>
        <v>1</v>
      </c>
    </row>
    <row r="24" spans="1:30" hidden="1" x14ac:dyDescent="0.25">
      <c r="A24" s="2" t="s">
        <v>22</v>
      </c>
      <c r="B24" s="124">
        <v>2</v>
      </c>
      <c r="C24" s="1352"/>
      <c r="D24" s="1346">
        <f t="shared" si="28"/>
        <v>0</v>
      </c>
      <c r="E24" s="1345"/>
      <c r="F24" s="1346">
        <f t="shared" si="29"/>
        <v>0</v>
      </c>
      <c r="G24" s="900">
        <v>1.75</v>
      </c>
      <c r="H24" s="20">
        <f t="shared" si="30"/>
        <v>0.875</v>
      </c>
      <c r="I24" s="900"/>
      <c r="J24" s="20">
        <f t="shared" si="31"/>
        <v>0</v>
      </c>
      <c r="K24" s="900"/>
      <c r="L24" s="20">
        <f t="shared" si="32"/>
        <v>0</v>
      </c>
      <c r="M24" s="103">
        <f t="shared" si="33"/>
        <v>1.75</v>
      </c>
      <c r="N24" s="275">
        <f t="shared" si="34"/>
        <v>0.29166666666666669</v>
      </c>
      <c r="O24" s="900"/>
      <c r="P24" s="20">
        <f t="shared" si="35"/>
        <v>0</v>
      </c>
      <c r="Q24" s="900"/>
      <c r="R24" s="20">
        <f t="shared" si="36"/>
        <v>0</v>
      </c>
      <c r="S24" s="97"/>
      <c r="T24" s="20">
        <f t="shared" si="37"/>
        <v>0</v>
      </c>
      <c r="U24" s="1054"/>
      <c r="V24" s="1054"/>
      <c r="W24" s="1054"/>
      <c r="X24" s="1054"/>
      <c r="Y24" s="1054"/>
      <c r="Z24" s="1054"/>
      <c r="AA24" s="103">
        <f t="shared" si="38"/>
        <v>0</v>
      </c>
      <c r="AB24" s="275">
        <f t="shared" si="39"/>
        <v>0</v>
      </c>
      <c r="AC24" s="1304">
        <v>1.75</v>
      </c>
      <c r="AD24" s="1291">
        <f t="shared" si="40"/>
        <v>0.875</v>
      </c>
    </row>
    <row r="25" spans="1:30" hidden="1" x14ac:dyDescent="0.25">
      <c r="A25" s="2" t="s">
        <v>23</v>
      </c>
      <c r="B25" s="124">
        <v>3</v>
      </c>
      <c r="C25" s="1345"/>
      <c r="D25" s="1346">
        <f t="shared" si="28"/>
        <v>0</v>
      </c>
      <c r="E25" s="1345"/>
      <c r="F25" s="1346">
        <f t="shared" si="29"/>
        <v>0</v>
      </c>
      <c r="G25" s="97">
        <v>3</v>
      </c>
      <c r="H25" s="20">
        <f t="shared" si="30"/>
        <v>1</v>
      </c>
      <c r="I25" s="97"/>
      <c r="J25" s="20">
        <f t="shared" si="31"/>
        <v>0</v>
      </c>
      <c r="K25" s="97"/>
      <c r="L25" s="20">
        <f t="shared" si="32"/>
        <v>0</v>
      </c>
      <c r="M25" s="103">
        <f t="shared" si="33"/>
        <v>3</v>
      </c>
      <c r="N25" s="275">
        <f t="shared" si="34"/>
        <v>0.33333333333333331</v>
      </c>
      <c r="O25" s="97"/>
      <c r="P25" s="20">
        <f t="shared" si="35"/>
        <v>0</v>
      </c>
      <c r="Q25" s="97"/>
      <c r="R25" s="20">
        <f t="shared" si="36"/>
        <v>0</v>
      </c>
      <c r="S25" s="97"/>
      <c r="T25" s="20">
        <f t="shared" si="37"/>
        <v>0</v>
      </c>
      <c r="U25" s="1054"/>
      <c r="V25" s="1054"/>
      <c r="W25" s="1054"/>
      <c r="X25" s="1054"/>
      <c r="Y25" s="1054"/>
      <c r="Z25" s="1054"/>
      <c r="AA25" s="103">
        <f t="shared" si="38"/>
        <v>0</v>
      </c>
      <c r="AB25" s="275">
        <f t="shared" si="39"/>
        <v>0</v>
      </c>
      <c r="AC25" s="1285">
        <v>3</v>
      </c>
      <c r="AD25" s="1291">
        <f t="shared" si="40"/>
        <v>1</v>
      </c>
    </row>
    <row r="26" spans="1:30" hidden="1" x14ac:dyDescent="0.25">
      <c r="A26" s="2" t="s">
        <v>24</v>
      </c>
      <c r="B26" s="124">
        <v>2</v>
      </c>
      <c r="C26" s="1345"/>
      <c r="D26" s="1346">
        <f t="shared" si="28"/>
        <v>0</v>
      </c>
      <c r="E26" s="1345"/>
      <c r="F26" s="1346">
        <f t="shared" si="29"/>
        <v>0</v>
      </c>
      <c r="G26" s="97">
        <v>2</v>
      </c>
      <c r="H26" s="20">
        <f t="shared" si="30"/>
        <v>1</v>
      </c>
      <c r="I26" s="97"/>
      <c r="J26" s="20">
        <f t="shared" si="31"/>
        <v>0</v>
      </c>
      <c r="K26" s="97"/>
      <c r="L26" s="20">
        <f t="shared" si="32"/>
        <v>0</v>
      </c>
      <c r="M26" s="103">
        <f t="shared" si="33"/>
        <v>2</v>
      </c>
      <c r="N26" s="275">
        <f t="shared" si="34"/>
        <v>0.33333333333333331</v>
      </c>
      <c r="O26" s="97"/>
      <c r="P26" s="20">
        <f t="shared" si="35"/>
        <v>0</v>
      </c>
      <c r="Q26" s="97"/>
      <c r="R26" s="20">
        <f t="shared" si="36"/>
        <v>0</v>
      </c>
      <c r="S26" s="97"/>
      <c r="T26" s="20">
        <f t="shared" si="37"/>
        <v>0</v>
      </c>
      <c r="U26" s="1054"/>
      <c r="V26" s="1054"/>
      <c r="W26" s="1054"/>
      <c r="X26" s="1054"/>
      <c r="Y26" s="1054"/>
      <c r="Z26" s="1054"/>
      <c r="AA26" s="103">
        <f t="shared" si="38"/>
        <v>0</v>
      </c>
      <c r="AB26" s="275">
        <f t="shared" si="39"/>
        <v>0</v>
      </c>
      <c r="AC26" s="1285">
        <v>2</v>
      </c>
      <c r="AD26" s="1291">
        <f t="shared" si="40"/>
        <v>1</v>
      </c>
    </row>
    <row r="27" spans="1:30" hidden="1" x14ac:dyDescent="0.25">
      <c r="A27" s="92" t="s">
        <v>45</v>
      </c>
      <c r="B27" s="96">
        <v>1</v>
      </c>
      <c r="C27" s="890"/>
      <c r="D27" s="1053">
        <f t="shared" si="28"/>
        <v>0</v>
      </c>
      <c r="E27" s="890"/>
      <c r="F27" s="1053">
        <f t="shared" si="29"/>
        <v>0</v>
      </c>
      <c r="G27" s="11">
        <v>1</v>
      </c>
      <c r="H27" s="19">
        <f t="shared" si="30"/>
        <v>1</v>
      </c>
      <c r="I27" s="11"/>
      <c r="J27" s="19">
        <f t="shared" si="31"/>
        <v>0</v>
      </c>
      <c r="K27" s="11"/>
      <c r="L27" s="19">
        <f t="shared" si="32"/>
        <v>0</v>
      </c>
      <c r="M27" s="101">
        <f t="shared" si="33"/>
        <v>1</v>
      </c>
      <c r="N27" s="175">
        <f t="shared" si="34"/>
        <v>0.33333333333333331</v>
      </c>
      <c r="O27" s="11"/>
      <c r="P27" s="19">
        <f t="shared" si="35"/>
        <v>0</v>
      </c>
      <c r="Q27" s="11"/>
      <c r="R27" s="19">
        <f t="shared" si="36"/>
        <v>0</v>
      </c>
      <c r="S27" s="11"/>
      <c r="T27" s="19">
        <f t="shared" si="37"/>
        <v>0</v>
      </c>
      <c r="U27" s="1053"/>
      <c r="V27" s="1053"/>
      <c r="W27" s="1053"/>
      <c r="X27" s="1053"/>
      <c r="Y27" s="1053"/>
      <c r="Z27" s="1053"/>
      <c r="AA27" s="101">
        <f t="shared" si="38"/>
        <v>0</v>
      </c>
      <c r="AB27" s="175">
        <f t="shared" si="39"/>
        <v>0</v>
      </c>
      <c r="AC27" s="890">
        <v>1</v>
      </c>
      <c r="AD27" s="1053">
        <f t="shared" si="40"/>
        <v>1</v>
      </c>
    </row>
    <row r="28" spans="1:30" hidden="1" x14ac:dyDescent="0.25">
      <c r="A28" s="92" t="s">
        <v>175</v>
      </c>
      <c r="B28" s="96">
        <v>6</v>
      </c>
      <c r="C28" s="890"/>
      <c r="D28" s="1053">
        <f t="shared" si="28"/>
        <v>0</v>
      </c>
      <c r="E28" s="890"/>
      <c r="F28" s="1053">
        <f t="shared" si="29"/>
        <v>0</v>
      </c>
      <c r="G28" s="11">
        <v>5</v>
      </c>
      <c r="H28" s="19">
        <f t="shared" si="30"/>
        <v>0.83333333333333337</v>
      </c>
      <c r="I28" s="11"/>
      <c r="J28" s="19">
        <f t="shared" si="31"/>
        <v>0</v>
      </c>
      <c r="K28" s="11"/>
      <c r="L28" s="19">
        <f t="shared" si="32"/>
        <v>0</v>
      </c>
      <c r="M28" s="101">
        <f t="shared" si="33"/>
        <v>5</v>
      </c>
      <c r="N28" s="175">
        <f t="shared" si="34"/>
        <v>0.27777777777777779</v>
      </c>
      <c r="O28" s="11"/>
      <c r="P28" s="19">
        <f t="shared" si="35"/>
        <v>0</v>
      </c>
      <c r="Q28" s="11"/>
      <c r="R28" s="19">
        <f t="shared" si="36"/>
        <v>0</v>
      </c>
      <c r="S28" s="11"/>
      <c r="T28" s="19">
        <f t="shared" si="37"/>
        <v>0</v>
      </c>
      <c r="U28" s="1053"/>
      <c r="V28" s="1053"/>
      <c r="W28" s="1053"/>
      <c r="X28" s="1053"/>
      <c r="Y28" s="1053"/>
      <c r="Z28" s="1053"/>
      <c r="AA28" s="101">
        <f t="shared" si="38"/>
        <v>0</v>
      </c>
      <c r="AB28" s="175">
        <f t="shared" si="39"/>
        <v>0</v>
      </c>
      <c r="AC28" s="890">
        <v>5</v>
      </c>
      <c r="AD28" s="1053">
        <f t="shared" si="40"/>
        <v>0.83333333333333337</v>
      </c>
    </row>
    <row r="29" spans="1:30" hidden="1" x14ac:dyDescent="0.25">
      <c r="A29" s="2" t="s">
        <v>25</v>
      </c>
      <c r="B29" s="111">
        <v>4</v>
      </c>
      <c r="C29" s="1345"/>
      <c r="D29" s="1346">
        <f t="shared" si="28"/>
        <v>0</v>
      </c>
      <c r="E29" s="1345"/>
      <c r="F29" s="1346">
        <f t="shared" si="29"/>
        <v>0</v>
      </c>
      <c r="G29" s="97">
        <v>4</v>
      </c>
      <c r="H29" s="20">
        <f t="shared" si="30"/>
        <v>1</v>
      </c>
      <c r="I29" s="97"/>
      <c r="J29" s="20">
        <f t="shared" si="31"/>
        <v>0</v>
      </c>
      <c r="K29" s="97"/>
      <c r="L29" s="20">
        <f t="shared" si="32"/>
        <v>0</v>
      </c>
      <c r="M29" s="103">
        <f t="shared" si="33"/>
        <v>4</v>
      </c>
      <c r="N29" s="275">
        <f t="shared" si="34"/>
        <v>0.33333333333333331</v>
      </c>
      <c r="O29" s="97"/>
      <c r="P29" s="20">
        <f t="shared" si="35"/>
        <v>0</v>
      </c>
      <c r="Q29" s="97"/>
      <c r="R29" s="20">
        <f t="shared" si="36"/>
        <v>0</v>
      </c>
      <c r="S29" s="97"/>
      <c r="T29" s="20">
        <f t="shared" si="37"/>
        <v>0</v>
      </c>
      <c r="U29" s="1054"/>
      <c r="V29" s="1054"/>
      <c r="W29" s="1054"/>
      <c r="X29" s="1054"/>
      <c r="Y29" s="1054"/>
      <c r="Z29" s="1054"/>
      <c r="AA29" s="103">
        <f t="shared" si="38"/>
        <v>0</v>
      </c>
      <c r="AB29" s="275">
        <f t="shared" si="39"/>
        <v>0</v>
      </c>
      <c r="AC29" s="1285">
        <v>4</v>
      </c>
      <c r="AD29" s="1291">
        <f t="shared" si="40"/>
        <v>1</v>
      </c>
    </row>
    <row r="30" spans="1:30" hidden="1" x14ac:dyDescent="0.25">
      <c r="A30" s="2" t="s">
        <v>26</v>
      </c>
      <c r="B30" s="111">
        <v>1</v>
      </c>
      <c r="C30" s="1345"/>
      <c r="D30" s="1346">
        <f t="shared" si="28"/>
        <v>0</v>
      </c>
      <c r="E30" s="1345"/>
      <c r="F30" s="1346">
        <f t="shared" si="29"/>
        <v>0</v>
      </c>
      <c r="G30" s="97">
        <v>1</v>
      </c>
      <c r="H30" s="20">
        <f t="shared" si="30"/>
        <v>1</v>
      </c>
      <c r="I30" s="97"/>
      <c r="J30" s="20">
        <f t="shared" si="31"/>
        <v>0</v>
      </c>
      <c r="K30" s="97"/>
      <c r="L30" s="20">
        <f t="shared" si="32"/>
        <v>0</v>
      </c>
      <c r="M30" s="103">
        <f t="shared" si="33"/>
        <v>1</v>
      </c>
      <c r="N30" s="275">
        <f t="shared" si="34"/>
        <v>0.33333333333333331</v>
      </c>
      <c r="O30" s="97"/>
      <c r="P30" s="20">
        <f t="shared" si="35"/>
        <v>0</v>
      </c>
      <c r="Q30" s="97"/>
      <c r="R30" s="20">
        <f t="shared" si="36"/>
        <v>0</v>
      </c>
      <c r="S30" s="97"/>
      <c r="T30" s="20">
        <f t="shared" si="37"/>
        <v>0</v>
      </c>
      <c r="U30" s="1054"/>
      <c r="V30" s="1054"/>
      <c r="W30" s="1054"/>
      <c r="X30" s="1054"/>
      <c r="Y30" s="1054"/>
      <c r="Z30" s="1054"/>
      <c r="AA30" s="103">
        <f t="shared" si="38"/>
        <v>0</v>
      </c>
      <c r="AB30" s="275">
        <f t="shared" si="39"/>
        <v>0</v>
      </c>
      <c r="AC30" s="1285">
        <v>1</v>
      </c>
      <c r="AD30" s="1291">
        <f t="shared" si="40"/>
        <v>1</v>
      </c>
    </row>
    <row r="31" spans="1:30" hidden="1" x14ac:dyDescent="0.25">
      <c r="A31" s="98" t="s">
        <v>176</v>
      </c>
      <c r="B31" s="96">
        <v>1</v>
      </c>
      <c r="C31" s="890"/>
      <c r="D31" s="1053">
        <f t="shared" si="28"/>
        <v>0</v>
      </c>
      <c r="E31" s="890"/>
      <c r="F31" s="1053">
        <f t="shared" si="29"/>
        <v>0</v>
      </c>
      <c r="G31" s="11"/>
      <c r="H31" s="19">
        <f t="shared" si="30"/>
        <v>0</v>
      </c>
      <c r="I31" s="11"/>
      <c r="J31" s="19">
        <f t="shared" si="31"/>
        <v>0</v>
      </c>
      <c r="K31" s="11"/>
      <c r="L31" s="19">
        <f t="shared" si="32"/>
        <v>0</v>
      </c>
      <c r="M31" s="101">
        <f t="shared" si="33"/>
        <v>0</v>
      </c>
      <c r="N31" s="175">
        <f t="shared" si="34"/>
        <v>0</v>
      </c>
      <c r="O31" s="11"/>
      <c r="P31" s="19">
        <f t="shared" si="35"/>
        <v>0</v>
      </c>
      <c r="Q31" s="11"/>
      <c r="R31" s="19">
        <f t="shared" si="36"/>
        <v>0</v>
      </c>
      <c r="S31" s="11"/>
      <c r="T31" s="19">
        <f t="shared" si="37"/>
        <v>0</v>
      </c>
      <c r="U31" s="1053"/>
      <c r="V31" s="1053"/>
      <c r="W31" s="1053"/>
      <c r="X31" s="1053"/>
      <c r="Y31" s="1053"/>
      <c r="Z31" s="1053"/>
      <c r="AA31" s="101">
        <f t="shared" si="38"/>
        <v>0</v>
      </c>
      <c r="AB31" s="175">
        <f t="shared" si="39"/>
        <v>0</v>
      </c>
      <c r="AC31" s="890"/>
      <c r="AD31" s="1053">
        <f t="shared" si="40"/>
        <v>0</v>
      </c>
    </row>
    <row r="32" spans="1:30" hidden="1" x14ac:dyDescent="0.25">
      <c r="A32" s="92" t="s">
        <v>177</v>
      </c>
      <c r="B32" s="96">
        <v>1</v>
      </c>
      <c r="C32" s="890"/>
      <c r="D32" s="1053">
        <f t="shared" si="28"/>
        <v>0</v>
      </c>
      <c r="E32" s="890"/>
      <c r="F32" s="1053">
        <f t="shared" si="29"/>
        <v>0</v>
      </c>
      <c r="G32" s="11"/>
      <c r="H32" s="19">
        <f t="shared" si="30"/>
        <v>0</v>
      </c>
      <c r="I32" s="11"/>
      <c r="J32" s="19">
        <f t="shared" si="31"/>
        <v>0</v>
      </c>
      <c r="K32" s="11"/>
      <c r="L32" s="19">
        <f t="shared" si="32"/>
        <v>0</v>
      </c>
      <c r="M32" s="101">
        <f t="shared" si="33"/>
        <v>0</v>
      </c>
      <c r="N32" s="175">
        <f t="shared" si="34"/>
        <v>0</v>
      </c>
      <c r="O32" s="11"/>
      <c r="P32" s="19">
        <f t="shared" si="35"/>
        <v>0</v>
      </c>
      <c r="Q32" s="11"/>
      <c r="R32" s="19">
        <f t="shared" si="36"/>
        <v>0</v>
      </c>
      <c r="S32" s="11"/>
      <c r="T32" s="19">
        <f t="shared" si="37"/>
        <v>0</v>
      </c>
      <c r="U32" s="1053"/>
      <c r="V32" s="1053"/>
      <c r="W32" s="1053"/>
      <c r="X32" s="1053"/>
      <c r="Y32" s="1053"/>
      <c r="Z32" s="1053"/>
      <c r="AA32" s="101">
        <f t="shared" si="38"/>
        <v>0</v>
      </c>
      <c r="AB32" s="175">
        <f t="shared" si="39"/>
        <v>0</v>
      </c>
      <c r="AC32" s="890"/>
      <c r="AD32" s="1053">
        <f t="shared" si="40"/>
        <v>0</v>
      </c>
    </row>
    <row r="33" spans="1:30" hidden="1" x14ac:dyDescent="0.25">
      <c r="A33" s="85" t="s">
        <v>34</v>
      </c>
      <c r="B33" s="86">
        <v>1</v>
      </c>
      <c r="C33" s="1350"/>
      <c r="D33" s="1351">
        <f t="shared" si="28"/>
        <v>0</v>
      </c>
      <c r="E33" s="1350"/>
      <c r="F33" s="1351">
        <f t="shared" si="29"/>
        <v>0</v>
      </c>
      <c r="G33" s="87">
        <v>1</v>
      </c>
      <c r="H33" s="88">
        <f t="shared" si="30"/>
        <v>1</v>
      </c>
      <c r="I33" s="87"/>
      <c r="J33" s="88">
        <f t="shared" si="31"/>
        <v>0</v>
      </c>
      <c r="K33" s="87"/>
      <c r="L33" s="88">
        <f t="shared" si="32"/>
        <v>0</v>
      </c>
      <c r="M33" s="201">
        <f t="shared" si="33"/>
        <v>1</v>
      </c>
      <c r="N33" s="262">
        <f t="shared" si="34"/>
        <v>0.33333333333333331</v>
      </c>
      <c r="O33" s="87"/>
      <c r="P33" s="88">
        <f t="shared" si="35"/>
        <v>0</v>
      </c>
      <c r="Q33" s="87"/>
      <c r="R33" s="88">
        <f t="shared" si="36"/>
        <v>0</v>
      </c>
      <c r="S33" s="87"/>
      <c r="T33" s="88">
        <f t="shared" si="37"/>
        <v>0</v>
      </c>
      <c r="U33" s="1055"/>
      <c r="V33" s="1055"/>
      <c r="W33" s="1055"/>
      <c r="X33" s="1055"/>
      <c r="Y33" s="1055"/>
      <c r="Z33" s="1055"/>
      <c r="AA33" s="201">
        <f t="shared" si="38"/>
        <v>0</v>
      </c>
      <c r="AB33" s="262">
        <f t="shared" si="39"/>
        <v>0</v>
      </c>
      <c r="AC33" s="1286">
        <v>1</v>
      </c>
      <c r="AD33" s="1292">
        <f t="shared" si="40"/>
        <v>1</v>
      </c>
    </row>
    <row r="34" spans="1:30" ht="15.75" hidden="1" thickBot="1" x14ac:dyDescent="0.3">
      <c r="A34" s="509" t="s">
        <v>7</v>
      </c>
      <c r="B34" s="510">
        <f>SUM(B18:B33)</f>
        <v>53.5</v>
      </c>
      <c r="C34" s="909">
        <f t="shared" ref="C34" si="49">SUM(C18:C33)</f>
        <v>0</v>
      </c>
      <c r="D34" s="952">
        <f t="shared" si="28"/>
        <v>0</v>
      </c>
      <c r="E34" s="909">
        <f t="shared" ref="E34" si="50">SUM(E18:E33)</f>
        <v>0</v>
      </c>
      <c r="F34" s="952">
        <f t="shared" si="29"/>
        <v>0</v>
      </c>
      <c r="G34" s="511">
        <f>SUM(G18:G33)</f>
        <v>55.25</v>
      </c>
      <c r="H34" s="512">
        <f t="shared" si="30"/>
        <v>1.0327102803738317</v>
      </c>
      <c r="I34" s="511">
        <f>SUM(I18:I33)</f>
        <v>0</v>
      </c>
      <c r="J34" s="512">
        <f t="shared" si="31"/>
        <v>0</v>
      </c>
      <c r="K34" s="511">
        <f>SUM(K18:K33)</f>
        <v>0</v>
      </c>
      <c r="L34" s="512">
        <f t="shared" si="32"/>
        <v>0</v>
      </c>
      <c r="M34" s="500">
        <f t="shared" si="33"/>
        <v>55.25</v>
      </c>
      <c r="N34" s="513">
        <f t="shared" si="34"/>
        <v>0.34423676012461057</v>
      </c>
      <c r="O34" s="511">
        <f>SUM(O18:O33)</f>
        <v>0</v>
      </c>
      <c r="P34" s="512">
        <f t="shared" si="35"/>
        <v>0</v>
      </c>
      <c r="Q34" s="511">
        <f t="shared" ref="Q34" si="51">SUM(Q18:Q33)</f>
        <v>0</v>
      </c>
      <c r="R34" s="512">
        <f t="shared" si="36"/>
        <v>0</v>
      </c>
      <c r="S34" s="511">
        <f t="shared" ref="S34" si="52">SUM(S18:S33)</f>
        <v>0</v>
      </c>
      <c r="T34" s="512">
        <f t="shared" si="37"/>
        <v>0</v>
      </c>
      <c r="U34" s="952"/>
      <c r="V34" s="952"/>
      <c r="W34" s="952"/>
      <c r="X34" s="952"/>
      <c r="Y34" s="952"/>
      <c r="Z34" s="952"/>
      <c r="AA34" s="500">
        <f t="shared" si="38"/>
        <v>0</v>
      </c>
      <c r="AB34" s="513">
        <f t="shared" si="39"/>
        <v>0</v>
      </c>
      <c r="AC34" s="909">
        <f>SUM(AC18:AC33)</f>
        <v>55.25</v>
      </c>
      <c r="AD34" s="952">
        <f t="shared" si="40"/>
        <v>1.0327102803738317</v>
      </c>
    </row>
    <row r="36" spans="1:30" x14ac:dyDescent="0.25">
      <c r="E36" s="841"/>
      <c r="F36" s="841"/>
      <c r="S36" s="841"/>
      <c r="T36" s="841"/>
      <c r="U36" s="841"/>
      <c r="V36" s="841"/>
      <c r="W36" s="841"/>
      <c r="X36" s="841"/>
      <c r="Y36" s="841"/>
      <c r="Z36" s="841"/>
    </row>
  </sheetData>
  <mergeCells count="4">
    <mergeCell ref="A2:Q2"/>
    <mergeCell ref="A3:Q3"/>
    <mergeCell ref="A16:AB16"/>
    <mergeCell ref="A5:AF5"/>
  </mergeCells>
  <pageMargins left="0.23622047244094491" right="0.27559055118110237" top="0.43307086614173229" bottom="0.78740157480314965" header="0.31496062992125984" footer="0.31496062992125984"/>
  <pageSetup paperSize="9" scale="62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AF29"/>
  <sheetViews>
    <sheetView showGridLines="0" workbookViewId="0">
      <pane xSplit="1" topLeftCell="B1" activePane="topRight" state="frozen"/>
      <selection sqref="A1:R1"/>
      <selection pane="topRight" activeCell="B1" sqref="B1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3" width="9.5703125" hidden="1" customWidth="1"/>
    <col min="14" max="14" width="8.8554687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0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8554687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35">
      <c r="A3" s="1401" t="s">
        <v>0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"/>
      <c r="S3" s="1"/>
    </row>
    <row r="5" spans="1:32" ht="15.75" x14ac:dyDescent="0.25">
      <c r="A5" s="1402" t="s">
        <v>512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">
        <v>1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2" t="s">
        <v>409</v>
      </c>
      <c r="B7" s="10">
        <v>384</v>
      </c>
      <c r="C7" s="890">
        <v>479</v>
      </c>
      <c r="D7" s="1053">
        <f t="shared" ref="D7:D12" si="0">C7/$B7</f>
        <v>1.2473958333333333</v>
      </c>
      <c r="E7" s="890">
        <v>436</v>
      </c>
      <c r="F7" s="1053">
        <f t="shared" ref="F7:F12" si="1">E7/$B7</f>
        <v>1.1354166666666667</v>
      </c>
      <c r="G7" s="890">
        <v>489</v>
      </c>
      <c r="H7" s="19">
        <f t="shared" ref="H7:H12" si="2">G7/$B7</f>
        <v>1.2734375</v>
      </c>
      <c r="I7" s="890">
        <v>357</v>
      </c>
      <c r="J7" s="19">
        <f t="shared" ref="J7:J12" si="3">I7/$B7</f>
        <v>0.9296875</v>
      </c>
      <c r="K7" s="890">
        <v>424</v>
      </c>
      <c r="L7" s="19">
        <f t="shared" ref="L7:L12" si="4">K7/$B7</f>
        <v>1.1041666666666667</v>
      </c>
      <c r="M7" s="101">
        <f t="shared" ref="M7:M12" si="5">SUM(G7,I7,K7)</f>
        <v>1270</v>
      </c>
      <c r="N7" s="175">
        <f t="shared" ref="N7:N12" si="6">M7/($B7*3)</f>
        <v>1.1024305555555556</v>
      </c>
      <c r="O7" s="890">
        <v>436</v>
      </c>
      <c r="P7" s="19">
        <f t="shared" ref="P7:P12" si="7">O7/$B7</f>
        <v>1.1354166666666667</v>
      </c>
      <c r="Q7" s="890">
        <v>501</v>
      </c>
      <c r="R7" s="19">
        <f t="shared" ref="R7:R12" si="8">Q7/$B7</f>
        <v>1.3046875</v>
      </c>
      <c r="S7" s="890">
        <v>562</v>
      </c>
      <c r="T7" s="19">
        <f t="shared" ref="T7:T12" si="9">S7/$B7</f>
        <v>1.4635416666666667</v>
      </c>
      <c r="U7" s="101">
        <f t="shared" ref="U7:U12" si="10">SUM(O7,Q7,S7)</f>
        <v>1499</v>
      </c>
      <c r="V7" s="175">
        <f t="shared" ref="V7:V12" si="11">U7/($B7*3)</f>
        <v>1.3012152777777777</v>
      </c>
      <c r="W7" s="890">
        <v>488</v>
      </c>
      <c r="X7" s="70">
        <f t="shared" ref="X7" si="12">W7/$B7</f>
        <v>1.2708333333333333</v>
      </c>
      <c r="Y7" s="890">
        <v>525</v>
      </c>
      <c r="Z7" s="70">
        <f t="shared" ref="Z7:AB7" si="13">Y7/$B7</f>
        <v>1.3671875</v>
      </c>
      <c r="AA7" s="890">
        <v>448</v>
      </c>
      <c r="AB7" s="70">
        <f t="shared" si="13"/>
        <v>1.1666666666666667</v>
      </c>
      <c r="AC7" s="890">
        <v>477</v>
      </c>
      <c r="AD7" s="1053">
        <f t="shared" ref="AD7:AD12" si="14">AC7/$B7</f>
        <v>1.2421875</v>
      </c>
      <c r="AE7" s="101">
        <f>SUM(W7,Y7,AA7)</f>
        <v>1461</v>
      </c>
      <c r="AF7" s="175">
        <f t="shared" ref="AF7" si="15">AE7/($B7*3)</f>
        <v>1.2682291666666667</v>
      </c>
    </row>
    <row r="8" spans="1:32" x14ac:dyDescent="0.25">
      <c r="A8" s="2" t="s">
        <v>9</v>
      </c>
      <c r="B8" s="5">
        <v>1344</v>
      </c>
      <c r="C8" s="1345">
        <v>1889</v>
      </c>
      <c r="D8" s="1346">
        <f t="shared" si="0"/>
        <v>1.4055059523809523</v>
      </c>
      <c r="E8" s="1345">
        <v>1640</v>
      </c>
      <c r="F8" s="1346">
        <f t="shared" si="1"/>
        <v>1.2202380952380953</v>
      </c>
      <c r="G8" s="891">
        <v>1833</v>
      </c>
      <c r="H8" s="20">
        <f t="shared" si="2"/>
        <v>1.3638392857142858</v>
      </c>
      <c r="I8" s="891">
        <v>1887</v>
      </c>
      <c r="J8" s="20">
        <f t="shared" si="3"/>
        <v>1.4040178571428572</v>
      </c>
      <c r="K8" s="891">
        <v>2010</v>
      </c>
      <c r="L8" s="20">
        <f t="shared" si="4"/>
        <v>1.4955357142857142</v>
      </c>
      <c r="M8" s="103">
        <f t="shared" si="5"/>
        <v>5730</v>
      </c>
      <c r="N8" s="275">
        <f t="shared" si="6"/>
        <v>1.4211309523809523</v>
      </c>
      <c r="O8" s="891">
        <v>1412</v>
      </c>
      <c r="P8" s="20">
        <f t="shared" si="7"/>
        <v>1.0505952380952381</v>
      </c>
      <c r="Q8" s="891">
        <v>1558</v>
      </c>
      <c r="R8" s="20">
        <f t="shared" si="8"/>
        <v>1.1592261904761905</v>
      </c>
      <c r="S8" s="891">
        <v>1859</v>
      </c>
      <c r="T8" s="20">
        <f t="shared" si="9"/>
        <v>1.3831845238095237</v>
      </c>
      <c r="U8" s="103">
        <f t="shared" si="10"/>
        <v>4829</v>
      </c>
      <c r="V8" s="275">
        <f t="shared" si="11"/>
        <v>1.1976686507936507</v>
      </c>
      <c r="W8" s="890">
        <v>1467</v>
      </c>
      <c r="X8" s="70">
        <f t="shared" ref="X8:X11" si="16">W8/$B8</f>
        <v>1.0915178571428572</v>
      </c>
      <c r="Y8" s="890">
        <v>1669</v>
      </c>
      <c r="Z8" s="70">
        <f t="shared" ref="Z8:Z11" si="17">Y8/$B8</f>
        <v>1.2418154761904763</v>
      </c>
      <c r="AA8" s="890">
        <v>1553</v>
      </c>
      <c r="AB8" s="70">
        <f t="shared" ref="AB8:AB11" si="18">AA8/$B8</f>
        <v>1.1555059523809523</v>
      </c>
      <c r="AC8" s="1285">
        <v>1431</v>
      </c>
      <c r="AD8" s="1291">
        <f t="shared" si="14"/>
        <v>1.0647321428571428</v>
      </c>
      <c r="AE8" s="101">
        <f t="shared" ref="AE8:AE12" si="19">SUM(W8,Y8,AA8)</f>
        <v>4689</v>
      </c>
      <c r="AF8" s="175">
        <f t="shared" ref="AF8:AF12" si="20">AE8/($B8*3)</f>
        <v>1.1629464285714286</v>
      </c>
    </row>
    <row r="9" spans="1:32" x14ac:dyDescent="0.25">
      <c r="A9" s="2" t="s">
        <v>10</v>
      </c>
      <c r="B9" s="5">
        <v>263</v>
      </c>
      <c r="C9" s="1345">
        <v>849</v>
      </c>
      <c r="D9" s="1346">
        <f t="shared" si="0"/>
        <v>3.2281368821292777</v>
      </c>
      <c r="E9" s="1345">
        <v>797</v>
      </c>
      <c r="F9" s="1346">
        <f t="shared" si="1"/>
        <v>3.0304182509505702</v>
      </c>
      <c r="G9" s="891">
        <v>936</v>
      </c>
      <c r="H9" s="20">
        <f t="shared" si="2"/>
        <v>3.5589353612167298</v>
      </c>
      <c r="I9" s="891">
        <v>498</v>
      </c>
      <c r="J9" s="20">
        <f t="shared" si="3"/>
        <v>1.8935361216730038</v>
      </c>
      <c r="K9" s="891">
        <v>903</v>
      </c>
      <c r="L9" s="20">
        <f t="shared" si="4"/>
        <v>3.4334600760456273</v>
      </c>
      <c r="M9" s="103">
        <f t="shared" si="5"/>
        <v>2337</v>
      </c>
      <c r="N9" s="275">
        <f t="shared" si="6"/>
        <v>2.961977186311787</v>
      </c>
      <c r="O9" s="891">
        <v>937</v>
      </c>
      <c r="P9" s="20">
        <f t="shared" si="7"/>
        <v>3.5627376425855513</v>
      </c>
      <c r="Q9" s="891">
        <v>933</v>
      </c>
      <c r="R9" s="20">
        <f t="shared" si="8"/>
        <v>3.547528517110266</v>
      </c>
      <c r="S9" s="891">
        <v>774</v>
      </c>
      <c r="T9" s="20">
        <f t="shared" si="9"/>
        <v>2.9429657794676807</v>
      </c>
      <c r="U9" s="103">
        <f t="shared" si="10"/>
        <v>2644</v>
      </c>
      <c r="V9" s="275">
        <f t="shared" si="11"/>
        <v>3.3510773130544993</v>
      </c>
      <c r="W9" s="890">
        <v>976</v>
      </c>
      <c r="X9" s="70">
        <f t="shared" si="16"/>
        <v>3.7110266159695819</v>
      </c>
      <c r="Y9" s="890">
        <v>1027</v>
      </c>
      <c r="Z9" s="70">
        <f t="shared" si="17"/>
        <v>3.9049429657794676</v>
      </c>
      <c r="AA9" s="890">
        <v>871</v>
      </c>
      <c r="AB9" s="70">
        <f t="shared" si="18"/>
        <v>3.3117870722433458</v>
      </c>
      <c r="AC9" s="1285">
        <v>957</v>
      </c>
      <c r="AD9" s="1291">
        <f t="shared" si="14"/>
        <v>3.6387832699619773</v>
      </c>
      <c r="AE9" s="101">
        <f t="shared" si="19"/>
        <v>2874</v>
      </c>
      <c r="AF9" s="175">
        <f t="shared" si="20"/>
        <v>3.6425855513307983</v>
      </c>
    </row>
    <row r="10" spans="1:32" x14ac:dyDescent="0.25">
      <c r="A10" s="2" t="s">
        <v>42</v>
      </c>
      <c r="B10" s="5">
        <v>395</v>
      </c>
      <c r="C10" s="1345">
        <v>441</v>
      </c>
      <c r="D10" s="1346">
        <f t="shared" si="0"/>
        <v>1.1164556962025316</v>
      </c>
      <c r="E10" s="1345">
        <v>570</v>
      </c>
      <c r="F10" s="1346">
        <f t="shared" si="1"/>
        <v>1.4430379746835442</v>
      </c>
      <c r="G10" s="892">
        <v>518</v>
      </c>
      <c r="H10" s="20">
        <f t="shared" si="2"/>
        <v>1.3113924050632912</v>
      </c>
      <c r="I10" s="892">
        <v>367</v>
      </c>
      <c r="J10" s="20">
        <f t="shared" si="3"/>
        <v>0.92911392405063287</v>
      </c>
      <c r="K10" s="892">
        <v>443</v>
      </c>
      <c r="L10" s="20">
        <f t="shared" si="4"/>
        <v>1.1215189873417721</v>
      </c>
      <c r="M10" s="103">
        <f t="shared" si="5"/>
        <v>1328</v>
      </c>
      <c r="N10" s="275">
        <f t="shared" si="6"/>
        <v>1.120675105485232</v>
      </c>
      <c r="O10" s="892">
        <v>461</v>
      </c>
      <c r="P10" s="20">
        <f t="shared" si="7"/>
        <v>1.1670886075949367</v>
      </c>
      <c r="Q10" s="892">
        <v>441</v>
      </c>
      <c r="R10" s="20">
        <f t="shared" si="8"/>
        <v>1.1164556962025316</v>
      </c>
      <c r="S10" s="892">
        <v>510</v>
      </c>
      <c r="T10" s="20">
        <f t="shared" si="9"/>
        <v>1.2911392405063291</v>
      </c>
      <c r="U10" s="103">
        <f t="shared" si="10"/>
        <v>1412</v>
      </c>
      <c r="V10" s="275">
        <f t="shared" si="11"/>
        <v>1.1915611814345992</v>
      </c>
      <c r="W10" s="890">
        <v>432</v>
      </c>
      <c r="X10" s="70">
        <f t="shared" si="16"/>
        <v>1.0936708860759494</v>
      </c>
      <c r="Y10" s="890">
        <v>498</v>
      </c>
      <c r="Z10" s="70">
        <f t="shared" si="17"/>
        <v>1.2607594936708861</v>
      </c>
      <c r="AA10" s="890">
        <v>465</v>
      </c>
      <c r="AB10" s="70">
        <f t="shared" si="18"/>
        <v>1.1772151898734178</v>
      </c>
      <c r="AC10" s="1286">
        <v>410</v>
      </c>
      <c r="AD10" s="1291">
        <f t="shared" si="14"/>
        <v>1.0379746835443038</v>
      </c>
      <c r="AE10" s="101">
        <f t="shared" si="19"/>
        <v>1395</v>
      </c>
      <c r="AF10" s="175">
        <f t="shared" si="20"/>
        <v>1.1772151898734178</v>
      </c>
    </row>
    <row r="11" spans="1:32" ht="15.75" thickBot="1" x14ac:dyDescent="0.3">
      <c r="A11" s="1076" t="s">
        <v>13</v>
      </c>
      <c r="B11" s="1085">
        <v>789</v>
      </c>
      <c r="C11" s="1350">
        <v>805</v>
      </c>
      <c r="D11" s="1351">
        <f t="shared" si="0"/>
        <v>1.020278833967047</v>
      </c>
      <c r="E11" s="1350">
        <v>795</v>
      </c>
      <c r="F11" s="1351">
        <f t="shared" si="1"/>
        <v>1.0076045627376427</v>
      </c>
      <c r="G11" s="1078">
        <v>989</v>
      </c>
      <c r="H11" s="1074">
        <f t="shared" si="2"/>
        <v>1.2534854245880862</v>
      </c>
      <c r="I11" s="1078">
        <v>811</v>
      </c>
      <c r="J11" s="1074">
        <f t="shared" si="3"/>
        <v>1.0278833967046894</v>
      </c>
      <c r="K11" s="1078">
        <v>791</v>
      </c>
      <c r="L11" s="1074">
        <f t="shared" si="4"/>
        <v>1.002534854245881</v>
      </c>
      <c r="M11" s="1079">
        <f t="shared" si="5"/>
        <v>2591</v>
      </c>
      <c r="N11" s="1080">
        <f t="shared" si="6"/>
        <v>1.0946345585128856</v>
      </c>
      <c r="O11" s="1078">
        <v>890</v>
      </c>
      <c r="P11" s="1074">
        <f t="shared" si="7"/>
        <v>1.1280101394169835</v>
      </c>
      <c r="Q11" s="1078">
        <v>862</v>
      </c>
      <c r="R11" s="1074">
        <f t="shared" si="8"/>
        <v>1.0925221799746514</v>
      </c>
      <c r="S11" s="1078">
        <v>1041</v>
      </c>
      <c r="T11" s="1074">
        <f t="shared" si="9"/>
        <v>1.3193916349809887</v>
      </c>
      <c r="U11" s="1079">
        <f t="shared" si="10"/>
        <v>2793</v>
      </c>
      <c r="V11" s="1080">
        <f t="shared" si="11"/>
        <v>1.1799746514575411</v>
      </c>
      <c r="W11" s="890">
        <v>701</v>
      </c>
      <c r="X11" s="70">
        <f t="shared" si="16"/>
        <v>0.88846641318124209</v>
      </c>
      <c r="Y11" s="890">
        <v>678</v>
      </c>
      <c r="Z11" s="70">
        <f t="shared" si="17"/>
        <v>0.85931558935361219</v>
      </c>
      <c r="AA11" s="890">
        <v>712</v>
      </c>
      <c r="AB11" s="70">
        <f t="shared" si="18"/>
        <v>0.9024081115335868</v>
      </c>
      <c r="AC11" s="1287">
        <v>470</v>
      </c>
      <c r="AD11" s="1292">
        <f t="shared" si="14"/>
        <v>0.59569074778200248</v>
      </c>
      <c r="AE11" s="1031">
        <f t="shared" si="19"/>
        <v>2091</v>
      </c>
      <c r="AF11" s="1033">
        <f t="shared" si="20"/>
        <v>0.88339670468948039</v>
      </c>
    </row>
    <row r="12" spans="1:32" ht="15.75" thickBot="1" x14ac:dyDescent="0.3">
      <c r="A12" s="736" t="s">
        <v>7</v>
      </c>
      <c r="B12" s="737">
        <f>SUM(B7:B11)</f>
        <v>3175</v>
      </c>
      <c r="C12" s="514">
        <f t="shared" ref="C12" si="21">SUM(C7:C11)</f>
        <v>4463</v>
      </c>
      <c r="D12" s="738">
        <f t="shared" si="0"/>
        <v>1.4056692913385826</v>
      </c>
      <c r="E12" s="514">
        <f t="shared" ref="E12" si="22">SUM(E7:E11)</f>
        <v>4238</v>
      </c>
      <c r="F12" s="738">
        <f t="shared" si="1"/>
        <v>1.3348031496062993</v>
      </c>
      <c r="G12" s="514">
        <f>SUM(G7:G11)</f>
        <v>4765</v>
      </c>
      <c r="H12" s="738">
        <f t="shared" si="2"/>
        <v>1.5007874015748031</v>
      </c>
      <c r="I12" s="514">
        <f>SUM(I7:I11)</f>
        <v>3920</v>
      </c>
      <c r="J12" s="738">
        <f t="shared" si="3"/>
        <v>1.2346456692913386</v>
      </c>
      <c r="K12" s="1021">
        <f>SUM(K7:K11)</f>
        <v>4571</v>
      </c>
      <c r="L12" s="738">
        <f t="shared" si="4"/>
        <v>1.4396850393700786</v>
      </c>
      <c r="M12" s="739">
        <f t="shared" si="5"/>
        <v>13256</v>
      </c>
      <c r="N12" s="363">
        <f t="shared" si="6"/>
        <v>1.3917060367454068</v>
      </c>
      <c r="O12" s="514">
        <f>SUM(O7:O11)</f>
        <v>4136</v>
      </c>
      <c r="P12" s="738">
        <f t="shared" si="7"/>
        <v>1.3026771653543308</v>
      </c>
      <c r="Q12" s="514">
        <f t="shared" ref="Q12" si="23">SUM(Q7:Q11)</f>
        <v>4295</v>
      </c>
      <c r="R12" s="738">
        <f t="shared" si="8"/>
        <v>1.352755905511811</v>
      </c>
      <c r="S12" s="514">
        <f t="shared" ref="S12" si="24">SUM(S7:S11)</f>
        <v>4746</v>
      </c>
      <c r="T12" s="738">
        <f t="shared" si="9"/>
        <v>1.4948031496062992</v>
      </c>
      <c r="U12" s="739">
        <f t="shared" si="10"/>
        <v>13177</v>
      </c>
      <c r="V12" s="363">
        <f t="shared" si="11"/>
        <v>1.3834120734908137</v>
      </c>
      <c r="W12" s="514">
        <f>SUM(W7:W11)</f>
        <v>4064</v>
      </c>
      <c r="X12" s="738">
        <f t="shared" ref="X12" si="25">W12/$B12</f>
        <v>1.28</v>
      </c>
      <c r="Y12" s="514">
        <f>SUM(Y7:Y11)</f>
        <v>4397</v>
      </c>
      <c r="Z12" s="738">
        <f t="shared" ref="Z12" si="26">Y12/$B12</f>
        <v>1.3848818897637796</v>
      </c>
      <c r="AA12" s="514">
        <f>SUM(AA7:AA11)</f>
        <v>4049</v>
      </c>
      <c r="AB12" s="738">
        <f t="shared" ref="AB12" si="27">AA12/$B12</f>
        <v>1.275275590551181</v>
      </c>
      <c r="AC12" s="514">
        <f>SUM(AC7:AC11)</f>
        <v>3745</v>
      </c>
      <c r="AD12" s="738">
        <f t="shared" si="14"/>
        <v>1.1795275590551182</v>
      </c>
      <c r="AE12" s="1082">
        <f t="shared" si="19"/>
        <v>12510</v>
      </c>
      <c r="AF12" s="1010">
        <f t="shared" si="20"/>
        <v>1.3133858267716536</v>
      </c>
    </row>
    <row r="15" spans="1:32" ht="15.75" hidden="1" x14ac:dyDescent="0.25">
      <c r="A15" s="1402" t="s">
        <v>421</v>
      </c>
      <c r="B15" s="1403"/>
      <c r="C15" s="1403"/>
      <c r="D15" s="1403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3"/>
      <c r="AB15" s="1403"/>
      <c r="AC15" s="1295"/>
      <c r="AD15" s="1295"/>
    </row>
    <row r="16" spans="1:32" ht="23.25" hidden="1" thickBot="1" x14ac:dyDescent="0.3">
      <c r="A16" s="14" t="s">
        <v>14</v>
      </c>
      <c r="B16" s="94" t="s">
        <v>207</v>
      </c>
      <c r="C16" s="1343" t="str">
        <f>'[1]UBS Izolina Mazzei'!C31</f>
        <v>SET</v>
      </c>
      <c r="D16" s="1344" t="str">
        <f>'[1]UBS Izolina Mazzei'!D31</f>
        <v>%</v>
      </c>
      <c r="E16" s="1343" t="str">
        <f>'[1]UBS Izolina Mazzei'!E31</f>
        <v>OUT</v>
      </c>
      <c r="F16" s="1344" t="str">
        <f>'[1]UBS Izolina Mazzei'!F31</f>
        <v>%</v>
      </c>
      <c r="G16" s="14" t="str">
        <f>'UBS Izolina Mazzei'!G31</f>
        <v>MAR_17</v>
      </c>
      <c r="H16" s="15" t="str">
        <f>'UBS Izolina Mazzei'!H31</f>
        <v>%</v>
      </c>
      <c r="I16" s="14" t="str">
        <f>'UBS Izolina Mazzei'!I31</f>
        <v>ABR_17</v>
      </c>
      <c r="J16" s="15" t="str">
        <f>'UBS Izolina Mazzei'!J31</f>
        <v>%</v>
      </c>
      <c r="K16" s="14" t="str">
        <f>'UBS Izolina Mazzei'!K31</f>
        <v>MAI_17</v>
      </c>
      <c r="L16" s="15" t="str">
        <f>'UBS Izolina Mazzei'!L31</f>
        <v>%</v>
      </c>
      <c r="M16" s="138" t="str">
        <f>'UBS Izolina Mazzei'!M31</f>
        <v>Trimestre</v>
      </c>
      <c r="N16" s="13" t="str">
        <f>'UBS Izolina Mazzei'!N31</f>
        <v>% Trim</v>
      </c>
      <c r="O16" s="14" t="str">
        <f>'UBS Izolina Mazzei'!O31</f>
        <v>JUN_17</v>
      </c>
      <c r="P16" s="15" t="str">
        <f>'UBS Izolina Mazzei'!P31</f>
        <v>%</v>
      </c>
      <c r="Q16" s="14" t="str">
        <f>'UBS Izolina Mazzei'!Q31</f>
        <v>JUL_17</v>
      </c>
      <c r="R16" s="15" t="str">
        <f>'UBS Izolina Mazzei'!R31</f>
        <v>%</v>
      </c>
      <c r="S16" s="14" t="str">
        <f>'UBS Izolina Mazzei'!S31</f>
        <v>AGO_17</v>
      </c>
      <c r="T16" s="15" t="str">
        <f>'UBS Izolina Mazzei'!T31</f>
        <v>%</v>
      </c>
      <c r="U16" s="1048"/>
      <c r="V16" s="1048"/>
      <c r="W16" s="1048"/>
      <c r="X16" s="1048"/>
      <c r="Y16" s="1048"/>
      <c r="Z16" s="1048"/>
      <c r="AA16" s="138" t="str">
        <f>'UBS Izolina Mazzei'!AA31</f>
        <v>Trimestre</v>
      </c>
      <c r="AB16" s="13" t="str">
        <f>'UBS Izolina Mazzei'!AB31</f>
        <v>% Trim</v>
      </c>
      <c r="AC16" s="1284">
        <f>'[2]UBS Izolina Mazzei'!Y31</f>
        <v>0</v>
      </c>
      <c r="AD16" s="1280">
        <f>'[2]UBS Izolina Mazzei'!Z31</f>
        <v>0</v>
      </c>
    </row>
    <row r="17" spans="1:30" hidden="1" x14ac:dyDescent="0.25">
      <c r="A17" s="2" t="s">
        <v>33</v>
      </c>
      <c r="B17" s="10">
        <v>6</v>
      </c>
      <c r="C17" s="890"/>
      <c r="D17" s="1053">
        <f t="shared" ref="D17:D27" si="28">C17/$B17</f>
        <v>0</v>
      </c>
      <c r="E17" s="890"/>
      <c r="F17" s="1053">
        <f t="shared" ref="F17:F27" si="29">E17/$B17</f>
        <v>0</v>
      </c>
      <c r="G17" s="890">
        <v>5</v>
      </c>
      <c r="H17" s="19">
        <f t="shared" ref="H17:H27" si="30">G17/$B17</f>
        <v>0.83333333333333337</v>
      </c>
      <c r="I17" s="11"/>
      <c r="J17" s="19">
        <f t="shared" ref="J17:J27" si="31">I17/$B17</f>
        <v>0</v>
      </c>
      <c r="K17" s="11"/>
      <c r="L17" s="19">
        <f t="shared" ref="L17:L27" si="32">K17/$B17</f>
        <v>0</v>
      </c>
      <c r="M17" s="101">
        <f t="shared" ref="M17:M27" si="33">SUM(G17,I17,K17)</f>
        <v>5</v>
      </c>
      <c r="N17" s="175">
        <f t="shared" ref="N17:N27" si="34">M17/($B17*3)</f>
        <v>0.27777777777777779</v>
      </c>
      <c r="O17" s="11"/>
      <c r="P17" s="19">
        <f t="shared" ref="P17:P27" si="35">O17/$B17</f>
        <v>0</v>
      </c>
      <c r="Q17" s="11"/>
      <c r="R17" s="19">
        <f t="shared" ref="R17:R27" si="36">Q17/$B17</f>
        <v>0</v>
      </c>
      <c r="S17" s="11"/>
      <c r="T17" s="19">
        <f t="shared" ref="T17:T27" si="37">S17/$B17</f>
        <v>0</v>
      </c>
      <c r="U17" s="1053"/>
      <c r="V17" s="1053"/>
      <c r="W17" s="1053"/>
      <c r="X17" s="1053"/>
      <c r="Y17" s="1053"/>
      <c r="Z17" s="1053"/>
      <c r="AA17" s="101">
        <f t="shared" ref="AA17:AA27" si="38">SUM(O17,Q17,S17)</f>
        <v>0</v>
      </c>
      <c r="AB17" s="175">
        <f t="shared" ref="AB17:AB27" si="39">AA17/($B17*3)</f>
        <v>0</v>
      </c>
      <c r="AC17" s="890">
        <v>5</v>
      </c>
      <c r="AD17" s="1053">
        <f t="shared" ref="AD17:AD27" si="40">AC17/$B17</f>
        <v>0.83333333333333337</v>
      </c>
    </row>
    <row r="18" spans="1:30" hidden="1" x14ac:dyDescent="0.25">
      <c r="A18" s="2" t="s">
        <v>20</v>
      </c>
      <c r="B18" s="111">
        <v>3</v>
      </c>
      <c r="C18" s="1349"/>
      <c r="D18" s="1346">
        <f t="shared" si="28"/>
        <v>0</v>
      </c>
      <c r="E18" s="1349"/>
      <c r="F18" s="1346">
        <f t="shared" si="29"/>
        <v>0</v>
      </c>
      <c r="G18" s="896">
        <v>3</v>
      </c>
      <c r="H18" s="20">
        <f t="shared" si="30"/>
        <v>1</v>
      </c>
      <c r="I18" s="83"/>
      <c r="J18" s="20">
        <f t="shared" si="31"/>
        <v>0</v>
      </c>
      <c r="K18" s="83"/>
      <c r="L18" s="20">
        <f t="shared" si="32"/>
        <v>0</v>
      </c>
      <c r="M18" s="103">
        <f t="shared" si="33"/>
        <v>3</v>
      </c>
      <c r="N18" s="275">
        <f t="shared" si="34"/>
        <v>0.33333333333333331</v>
      </c>
      <c r="O18" s="83"/>
      <c r="P18" s="20">
        <f t="shared" si="35"/>
        <v>0</v>
      </c>
      <c r="Q18" s="83"/>
      <c r="R18" s="20">
        <f t="shared" si="36"/>
        <v>0</v>
      </c>
      <c r="S18" s="83"/>
      <c r="T18" s="20">
        <f t="shared" si="37"/>
        <v>0</v>
      </c>
      <c r="U18" s="1054"/>
      <c r="V18" s="1054"/>
      <c r="W18" s="1054"/>
      <c r="X18" s="1054"/>
      <c r="Y18" s="1054"/>
      <c r="Z18" s="1054"/>
      <c r="AA18" s="103">
        <f t="shared" si="38"/>
        <v>0</v>
      </c>
      <c r="AB18" s="275">
        <f t="shared" si="39"/>
        <v>0</v>
      </c>
      <c r="AC18" s="1288">
        <v>3</v>
      </c>
      <c r="AD18" s="1291">
        <f t="shared" si="40"/>
        <v>1</v>
      </c>
    </row>
    <row r="19" spans="1:30" hidden="1" x14ac:dyDescent="0.25">
      <c r="A19" s="2" t="s">
        <v>43</v>
      </c>
      <c r="B19" s="111">
        <v>3</v>
      </c>
      <c r="C19" s="1345"/>
      <c r="D19" s="1346">
        <f t="shared" si="28"/>
        <v>0</v>
      </c>
      <c r="E19" s="1345"/>
      <c r="F19" s="1346">
        <f t="shared" si="29"/>
        <v>0</v>
      </c>
      <c r="G19" s="896">
        <v>2.5</v>
      </c>
      <c r="H19" s="20">
        <f t="shared" si="30"/>
        <v>0.83333333333333337</v>
      </c>
      <c r="I19" s="896"/>
      <c r="J19" s="20">
        <f t="shared" si="31"/>
        <v>0</v>
      </c>
      <c r="K19" s="896"/>
      <c r="L19" s="20">
        <f t="shared" si="32"/>
        <v>0</v>
      </c>
      <c r="M19" s="103">
        <f t="shared" si="33"/>
        <v>2.5</v>
      </c>
      <c r="N19" s="275">
        <f t="shared" si="34"/>
        <v>0.27777777777777779</v>
      </c>
      <c r="O19" s="896"/>
      <c r="P19" s="20">
        <f t="shared" si="35"/>
        <v>0</v>
      </c>
      <c r="Q19" s="4"/>
      <c r="R19" s="20">
        <f t="shared" si="36"/>
        <v>0</v>
      </c>
      <c r="S19" s="4"/>
      <c r="T19" s="20">
        <f t="shared" si="37"/>
        <v>0</v>
      </c>
      <c r="U19" s="1054"/>
      <c r="V19" s="1054"/>
      <c r="W19" s="1054"/>
      <c r="X19" s="1054"/>
      <c r="Y19" s="1054"/>
      <c r="Z19" s="1054"/>
      <c r="AA19" s="103">
        <f t="shared" si="38"/>
        <v>0</v>
      </c>
      <c r="AB19" s="275">
        <f t="shared" si="39"/>
        <v>0</v>
      </c>
      <c r="AC19" s="1288">
        <v>2.5</v>
      </c>
      <c r="AD19" s="1291">
        <f t="shared" si="40"/>
        <v>0.83333333333333337</v>
      </c>
    </row>
    <row r="20" spans="1:30" hidden="1" x14ac:dyDescent="0.25">
      <c r="A20" s="2" t="s">
        <v>23</v>
      </c>
      <c r="B20" s="111">
        <v>3</v>
      </c>
      <c r="C20" s="1345"/>
      <c r="D20" s="1346">
        <f t="shared" si="28"/>
        <v>0</v>
      </c>
      <c r="E20" s="1349"/>
      <c r="F20" s="1346">
        <f t="shared" si="29"/>
        <v>0</v>
      </c>
      <c r="G20" s="891">
        <v>3</v>
      </c>
      <c r="H20" s="20">
        <f t="shared" si="30"/>
        <v>1</v>
      </c>
      <c r="I20" s="4"/>
      <c r="J20" s="20">
        <f t="shared" si="31"/>
        <v>0</v>
      </c>
      <c r="K20" s="4"/>
      <c r="L20" s="20">
        <f t="shared" si="32"/>
        <v>0</v>
      </c>
      <c r="M20" s="103">
        <f t="shared" si="33"/>
        <v>3</v>
      </c>
      <c r="N20" s="275">
        <f t="shared" si="34"/>
        <v>0.33333333333333331</v>
      </c>
      <c r="O20" s="4"/>
      <c r="P20" s="20">
        <f t="shared" si="35"/>
        <v>0</v>
      </c>
      <c r="Q20" s="4"/>
      <c r="R20" s="20">
        <f t="shared" si="36"/>
        <v>0</v>
      </c>
      <c r="S20" s="83"/>
      <c r="T20" s="20">
        <f t="shared" si="37"/>
        <v>0</v>
      </c>
      <c r="U20" s="1054"/>
      <c r="V20" s="1054"/>
      <c r="W20" s="1054"/>
      <c r="X20" s="1054"/>
      <c r="Y20" s="1054"/>
      <c r="Z20" s="1054"/>
      <c r="AA20" s="103">
        <f t="shared" si="38"/>
        <v>0</v>
      </c>
      <c r="AB20" s="275">
        <f t="shared" si="39"/>
        <v>0</v>
      </c>
      <c r="AC20" s="1285">
        <v>3</v>
      </c>
      <c r="AD20" s="1291">
        <f t="shared" si="40"/>
        <v>1</v>
      </c>
    </row>
    <row r="21" spans="1:30" hidden="1" x14ac:dyDescent="0.25">
      <c r="A21" s="2" t="s">
        <v>24</v>
      </c>
      <c r="B21" s="111">
        <v>2</v>
      </c>
      <c r="C21" s="1345"/>
      <c r="D21" s="1346">
        <f t="shared" si="28"/>
        <v>0</v>
      </c>
      <c r="E21" s="1345"/>
      <c r="F21" s="1346">
        <f t="shared" si="29"/>
        <v>0</v>
      </c>
      <c r="G21" s="4">
        <v>2</v>
      </c>
      <c r="H21" s="20">
        <f t="shared" si="30"/>
        <v>1</v>
      </c>
      <c r="I21" s="4"/>
      <c r="J21" s="20">
        <f t="shared" si="31"/>
        <v>0</v>
      </c>
      <c r="K21" s="4"/>
      <c r="L21" s="20">
        <f t="shared" si="32"/>
        <v>0</v>
      </c>
      <c r="M21" s="103">
        <f t="shared" si="33"/>
        <v>2</v>
      </c>
      <c r="N21" s="275">
        <f t="shared" si="34"/>
        <v>0.33333333333333331</v>
      </c>
      <c r="O21" s="4"/>
      <c r="P21" s="20">
        <f t="shared" si="35"/>
        <v>0</v>
      </c>
      <c r="Q21" s="4"/>
      <c r="R21" s="20">
        <f t="shared" si="36"/>
        <v>0</v>
      </c>
      <c r="S21" s="4"/>
      <c r="T21" s="20">
        <f t="shared" si="37"/>
        <v>0</v>
      </c>
      <c r="U21" s="1054"/>
      <c r="V21" s="1054"/>
      <c r="W21" s="1054"/>
      <c r="X21" s="1054"/>
      <c r="Y21" s="1054"/>
      <c r="Z21" s="1054"/>
      <c r="AA21" s="103">
        <f t="shared" si="38"/>
        <v>0</v>
      </c>
      <c r="AB21" s="275">
        <f t="shared" si="39"/>
        <v>0</v>
      </c>
      <c r="AC21" s="1285">
        <v>2</v>
      </c>
      <c r="AD21" s="1291">
        <f t="shared" si="40"/>
        <v>1</v>
      </c>
    </row>
    <row r="22" spans="1:30" hidden="1" x14ac:dyDescent="0.25">
      <c r="A22" s="2" t="s">
        <v>25</v>
      </c>
      <c r="B22" s="111">
        <v>6</v>
      </c>
      <c r="C22" s="1345"/>
      <c r="D22" s="1346">
        <f t="shared" si="28"/>
        <v>0</v>
      </c>
      <c r="E22" s="1345"/>
      <c r="F22" s="1346">
        <f t="shared" si="29"/>
        <v>0</v>
      </c>
      <c r="G22" s="891">
        <v>7</v>
      </c>
      <c r="H22" s="20">
        <f t="shared" si="30"/>
        <v>1.1666666666666667</v>
      </c>
      <c r="I22" s="4"/>
      <c r="J22" s="20">
        <f t="shared" si="31"/>
        <v>0</v>
      </c>
      <c r="K22" s="4"/>
      <c r="L22" s="20">
        <f t="shared" si="32"/>
        <v>0</v>
      </c>
      <c r="M22" s="103">
        <f t="shared" si="33"/>
        <v>7</v>
      </c>
      <c r="N22" s="275">
        <f t="shared" si="34"/>
        <v>0.3888888888888889</v>
      </c>
      <c r="O22" s="4"/>
      <c r="P22" s="20">
        <f t="shared" si="35"/>
        <v>0</v>
      </c>
      <c r="Q22" s="4"/>
      <c r="R22" s="20">
        <f t="shared" si="36"/>
        <v>0</v>
      </c>
      <c r="S22" s="4"/>
      <c r="T22" s="20">
        <f t="shared" si="37"/>
        <v>0</v>
      </c>
      <c r="U22" s="1054"/>
      <c r="V22" s="1054"/>
      <c r="W22" s="1054"/>
      <c r="X22" s="1054"/>
      <c r="Y22" s="1054"/>
      <c r="Z22" s="1054"/>
      <c r="AA22" s="103">
        <f t="shared" si="38"/>
        <v>0</v>
      </c>
      <c r="AB22" s="275">
        <f t="shared" si="39"/>
        <v>0</v>
      </c>
      <c r="AC22" s="1285">
        <v>7</v>
      </c>
      <c r="AD22" s="1291">
        <f t="shared" si="40"/>
        <v>1.1666666666666667</v>
      </c>
    </row>
    <row r="23" spans="1:30" hidden="1" x14ac:dyDescent="0.25">
      <c r="A23" s="2" t="s">
        <v>45</v>
      </c>
      <c r="B23" s="111">
        <v>1</v>
      </c>
      <c r="C23" s="1345"/>
      <c r="D23" s="1346">
        <f t="shared" si="28"/>
        <v>0</v>
      </c>
      <c r="E23" s="1345"/>
      <c r="F23" s="1346">
        <f t="shared" si="29"/>
        <v>0</v>
      </c>
      <c r="G23" s="891">
        <v>1</v>
      </c>
      <c r="H23" s="20">
        <f t="shared" si="30"/>
        <v>1</v>
      </c>
      <c r="I23" s="4"/>
      <c r="J23" s="20">
        <f t="shared" si="31"/>
        <v>0</v>
      </c>
      <c r="K23" s="4"/>
      <c r="L23" s="20">
        <f t="shared" si="32"/>
        <v>0</v>
      </c>
      <c r="M23" s="103">
        <f t="shared" si="33"/>
        <v>1</v>
      </c>
      <c r="N23" s="275">
        <f t="shared" si="34"/>
        <v>0.33333333333333331</v>
      </c>
      <c r="O23" s="4"/>
      <c r="P23" s="20">
        <f t="shared" si="35"/>
        <v>0</v>
      </c>
      <c r="Q23" s="4"/>
      <c r="R23" s="20">
        <f t="shared" si="36"/>
        <v>0</v>
      </c>
      <c r="S23" s="4"/>
      <c r="T23" s="20">
        <f t="shared" si="37"/>
        <v>0</v>
      </c>
      <c r="U23" s="1054"/>
      <c r="V23" s="1054"/>
      <c r="W23" s="1054"/>
      <c r="X23" s="1054"/>
      <c r="Y23" s="1054"/>
      <c r="Z23" s="1054"/>
      <c r="AA23" s="103">
        <f t="shared" si="38"/>
        <v>0</v>
      </c>
      <c r="AB23" s="275">
        <f t="shared" si="39"/>
        <v>0</v>
      </c>
      <c r="AC23" s="1285">
        <v>1</v>
      </c>
      <c r="AD23" s="1291">
        <f t="shared" si="40"/>
        <v>1</v>
      </c>
    </row>
    <row r="24" spans="1:30" hidden="1" x14ac:dyDescent="0.25">
      <c r="A24" s="2" t="s">
        <v>26</v>
      </c>
      <c r="B24" s="111">
        <v>1</v>
      </c>
      <c r="C24" s="1345"/>
      <c r="D24" s="1346">
        <f t="shared" si="28"/>
        <v>0</v>
      </c>
      <c r="E24" s="1345"/>
      <c r="F24" s="1346">
        <f t="shared" si="29"/>
        <v>0</v>
      </c>
      <c r="G24" s="891">
        <v>1</v>
      </c>
      <c r="H24" s="20">
        <f t="shared" si="30"/>
        <v>1</v>
      </c>
      <c r="I24" s="4"/>
      <c r="J24" s="20">
        <f t="shared" si="31"/>
        <v>0</v>
      </c>
      <c r="K24" s="4"/>
      <c r="L24" s="20">
        <f t="shared" si="32"/>
        <v>0</v>
      </c>
      <c r="M24" s="103">
        <f t="shared" si="33"/>
        <v>1</v>
      </c>
      <c r="N24" s="275">
        <f t="shared" si="34"/>
        <v>0.33333333333333331</v>
      </c>
      <c r="O24" s="4"/>
      <c r="P24" s="20">
        <f t="shared" si="35"/>
        <v>0</v>
      </c>
      <c r="Q24" s="4"/>
      <c r="R24" s="20">
        <f t="shared" si="36"/>
        <v>0</v>
      </c>
      <c r="S24" s="4"/>
      <c r="T24" s="20">
        <f t="shared" si="37"/>
        <v>0</v>
      </c>
      <c r="U24" s="1054"/>
      <c r="V24" s="1054"/>
      <c r="W24" s="1054"/>
      <c r="X24" s="1054"/>
      <c r="Y24" s="1054"/>
      <c r="Z24" s="1054"/>
      <c r="AA24" s="103">
        <f t="shared" si="38"/>
        <v>0</v>
      </c>
      <c r="AB24" s="275">
        <f t="shared" si="39"/>
        <v>0</v>
      </c>
      <c r="AC24" s="1285">
        <v>1</v>
      </c>
      <c r="AD24" s="1291">
        <f t="shared" si="40"/>
        <v>1</v>
      </c>
    </row>
    <row r="25" spans="1:30" hidden="1" x14ac:dyDescent="0.25">
      <c r="A25" s="302" t="s">
        <v>208</v>
      </c>
      <c r="B25" s="124">
        <v>1</v>
      </c>
      <c r="C25" s="1345"/>
      <c r="D25" s="1346">
        <f t="shared" si="28"/>
        <v>0</v>
      </c>
      <c r="E25" s="1345"/>
      <c r="F25" s="1346">
        <f t="shared" si="29"/>
        <v>0</v>
      </c>
      <c r="G25" s="891">
        <v>0</v>
      </c>
      <c r="H25" s="20">
        <f t="shared" si="30"/>
        <v>0</v>
      </c>
      <c r="I25" s="4"/>
      <c r="J25" s="20">
        <f t="shared" si="31"/>
        <v>0</v>
      </c>
      <c r="K25" s="4"/>
      <c r="L25" s="20">
        <f t="shared" si="32"/>
        <v>0</v>
      </c>
      <c r="M25" s="103">
        <f t="shared" si="33"/>
        <v>0</v>
      </c>
      <c r="N25" s="275">
        <f t="shared" si="34"/>
        <v>0</v>
      </c>
      <c r="O25" s="4"/>
      <c r="P25" s="20">
        <f t="shared" si="35"/>
        <v>0</v>
      </c>
      <c r="Q25" s="4"/>
      <c r="R25" s="20">
        <f t="shared" si="36"/>
        <v>0</v>
      </c>
      <c r="S25" s="4"/>
      <c r="T25" s="20">
        <f t="shared" si="37"/>
        <v>0</v>
      </c>
      <c r="U25" s="1054"/>
      <c r="V25" s="1054"/>
      <c r="W25" s="1054"/>
      <c r="X25" s="1054"/>
      <c r="Y25" s="1054"/>
      <c r="Z25" s="1054"/>
      <c r="AA25" s="103">
        <f t="shared" si="38"/>
        <v>0</v>
      </c>
      <c r="AB25" s="275">
        <f t="shared" si="39"/>
        <v>0</v>
      </c>
      <c r="AC25" s="1285">
        <v>0</v>
      </c>
      <c r="AD25" s="1291">
        <f t="shared" si="40"/>
        <v>0</v>
      </c>
    </row>
    <row r="26" spans="1:30" ht="15.75" hidden="1" thickBot="1" x14ac:dyDescent="0.3">
      <c r="A26" s="85" t="s">
        <v>34</v>
      </c>
      <c r="B26" s="125">
        <v>1</v>
      </c>
      <c r="C26" s="1350"/>
      <c r="D26" s="1351">
        <f t="shared" si="28"/>
        <v>0</v>
      </c>
      <c r="E26" s="1350"/>
      <c r="F26" s="1351">
        <f t="shared" si="29"/>
        <v>0</v>
      </c>
      <c r="G26" s="18">
        <v>1</v>
      </c>
      <c r="H26" s="88">
        <f t="shared" si="30"/>
        <v>1</v>
      </c>
      <c r="I26" s="87"/>
      <c r="J26" s="88">
        <f t="shared" si="31"/>
        <v>0</v>
      </c>
      <c r="K26" s="87"/>
      <c r="L26" s="88">
        <f t="shared" si="32"/>
        <v>0</v>
      </c>
      <c r="M26" s="201">
        <f t="shared" si="33"/>
        <v>1</v>
      </c>
      <c r="N26" s="262">
        <f t="shared" si="34"/>
        <v>0.33333333333333331</v>
      </c>
      <c r="O26" s="87"/>
      <c r="P26" s="88">
        <f t="shared" si="35"/>
        <v>0</v>
      </c>
      <c r="Q26" s="87"/>
      <c r="R26" s="88">
        <f t="shared" si="36"/>
        <v>0</v>
      </c>
      <c r="S26" s="87"/>
      <c r="T26" s="88">
        <f t="shared" si="37"/>
        <v>0</v>
      </c>
      <c r="U26" s="1055"/>
      <c r="V26" s="1055"/>
      <c r="W26" s="1055"/>
      <c r="X26" s="1055"/>
      <c r="Y26" s="1055"/>
      <c r="Z26" s="1055"/>
      <c r="AA26" s="201">
        <f t="shared" si="38"/>
        <v>0</v>
      </c>
      <c r="AB26" s="262">
        <f t="shared" si="39"/>
        <v>0</v>
      </c>
      <c r="AC26" s="1296">
        <v>1</v>
      </c>
      <c r="AD26" s="1292">
        <f t="shared" si="40"/>
        <v>1</v>
      </c>
    </row>
    <row r="27" spans="1:30" ht="15.75" hidden="1" thickBot="1" x14ac:dyDescent="0.3">
      <c r="A27" s="509" t="s">
        <v>7</v>
      </c>
      <c r="B27" s="510">
        <f>SUM(B17:B26)</f>
        <v>27</v>
      </c>
      <c r="C27" s="909">
        <f t="shared" ref="C27" si="41">SUM(C17:C26)</f>
        <v>0</v>
      </c>
      <c r="D27" s="952">
        <f t="shared" si="28"/>
        <v>0</v>
      </c>
      <c r="E27" s="909">
        <f t="shared" ref="E27" si="42">SUM(E17:E26)</f>
        <v>0</v>
      </c>
      <c r="F27" s="952">
        <f t="shared" si="29"/>
        <v>0</v>
      </c>
      <c r="G27" s="511">
        <f>SUM(G17:G26)</f>
        <v>25.5</v>
      </c>
      <c r="H27" s="512">
        <f t="shared" si="30"/>
        <v>0.94444444444444442</v>
      </c>
      <c r="I27" s="511">
        <f>SUM(I17:I26)</f>
        <v>0</v>
      </c>
      <c r="J27" s="512">
        <f t="shared" si="31"/>
        <v>0</v>
      </c>
      <c r="K27" s="511">
        <f>SUM(K17:K26)</f>
        <v>0</v>
      </c>
      <c r="L27" s="512">
        <f t="shared" si="32"/>
        <v>0</v>
      </c>
      <c r="M27" s="500">
        <f t="shared" si="33"/>
        <v>25.5</v>
      </c>
      <c r="N27" s="513">
        <f t="shared" si="34"/>
        <v>0.31481481481481483</v>
      </c>
      <c r="O27" s="511">
        <f>SUM(O17:O26)</f>
        <v>0</v>
      </c>
      <c r="P27" s="512">
        <f t="shared" si="35"/>
        <v>0</v>
      </c>
      <c r="Q27" s="511">
        <f t="shared" ref="Q27" si="43">SUM(Q17:Q26)</f>
        <v>0</v>
      </c>
      <c r="R27" s="512">
        <f t="shared" si="36"/>
        <v>0</v>
      </c>
      <c r="S27" s="511">
        <f t="shared" ref="S27" si="44">SUM(S17:S26)</f>
        <v>0</v>
      </c>
      <c r="T27" s="512">
        <f t="shared" si="37"/>
        <v>0</v>
      </c>
      <c r="U27" s="952"/>
      <c r="V27" s="952"/>
      <c r="W27" s="952"/>
      <c r="X27" s="952"/>
      <c r="Y27" s="952"/>
      <c r="Z27" s="952"/>
      <c r="AA27" s="500">
        <f t="shared" si="38"/>
        <v>0</v>
      </c>
      <c r="AB27" s="513">
        <f t="shared" si="39"/>
        <v>0</v>
      </c>
      <c r="AC27" s="909">
        <f>SUM(AC17:AC26)</f>
        <v>25.5</v>
      </c>
      <c r="AD27" s="952">
        <f t="shared" si="40"/>
        <v>0.94444444444444442</v>
      </c>
    </row>
    <row r="28" spans="1:30" hidden="1" x14ac:dyDescent="0.25"/>
    <row r="29" spans="1:30" hidden="1" x14ac:dyDescent="0.25"/>
  </sheetData>
  <mergeCells count="4">
    <mergeCell ref="A2:Q2"/>
    <mergeCell ref="A3:Q3"/>
    <mergeCell ref="A15:AB15"/>
    <mergeCell ref="A5:AF5"/>
  </mergeCells>
  <pageMargins left="0.23622047244094491" right="0.27559055118110237" top="0.43307086614173229" bottom="0.78740157480314965" header="0.31496062992125984" footer="0.31496062992125984"/>
  <pageSetup paperSize="9" scale="63" orientation="landscape" r:id="rId1"/>
  <headerFooter>
    <oddFooter>&amp;LFonte: Sistema WEBSAASS / SMS&amp;RPag.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F22"/>
  <sheetViews>
    <sheetView showGridLines="0" workbookViewId="0"/>
  </sheetViews>
  <sheetFormatPr defaultColWidth="8.85546875" defaultRowHeight="15" x14ac:dyDescent="0.25"/>
  <cols>
    <col min="1" max="1" width="40.71093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7.42578125" bestFit="1" customWidth="1"/>
    <col min="10" max="10" width="7.5703125" bestFit="1" customWidth="1"/>
    <col min="11" max="11" width="7" bestFit="1" customWidth="1"/>
    <col min="12" max="12" width="7.5703125" bestFit="1" customWidth="1"/>
    <col min="13" max="14" width="9.42578125" hidden="1" customWidth="1"/>
    <col min="15" max="15" width="7.28515625" bestFit="1" customWidth="1"/>
    <col min="16" max="16" width="7.5703125" bestFit="1" customWidth="1"/>
    <col min="17" max="17" width="7.140625" bestFit="1" customWidth="1"/>
    <col min="18" max="20" width="7.5703125" bestFit="1" customWidth="1"/>
    <col min="21" max="22" width="7.85546875" hidden="1" customWidth="1"/>
    <col min="23" max="23" width="7.140625" bestFit="1" customWidth="1"/>
    <col min="24" max="24" width="7.5703125" bestFit="1" customWidth="1"/>
    <col min="25" max="25" width="7.42578125" bestFit="1" customWidth="1"/>
    <col min="26" max="26" width="7.5703125" bestFit="1" customWidth="1"/>
    <col min="27" max="27" width="9.42578125" customWidth="1"/>
    <col min="28" max="28" width="7.5703125" bestFit="1" customWidth="1"/>
    <col min="29" max="29" width="7.140625" bestFit="1" customWidth="1"/>
    <col min="30" max="30" width="7.5703125" bestFit="1" customWidth="1"/>
    <col min="31" max="32" width="0" hidden="1" customWidth="1"/>
  </cols>
  <sheetData>
    <row r="2" spans="1:32" ht="18" x14ac:dyDescent="0.35">
      <c r="A2" s="1401" t="s">
        <v>503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"/>
      <c r="S2" s="1"/>
    </row>
    <row r="3" spans="1:32" ht="18" x14ac:dyDescent="0.25">
      <c r="A3" s="1416" t="s">
        <v>184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"/>
      <c r="S3" s="1"/>
    </row>
    <row r="5" spans="1:32" ht="15.75" x14ac:dyDescent="0.25">
      <c r="A5" s="1402" t="s">
        <v>513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</row>
    <row r="6" spans="1:32" ht="24.75" thickBot="1" x14ac:dyDescent="0.3">
      <c r="A6" s="14" t="s">
        <v>14</v>
      </c>
      <c r="B6" s="12" t="s">
        <v>172</v>
      </c>
      <c r="C6" s="1334" t="s">
        <v>544</v>
      </c>
      <c r="D6" s="1335" t="s">
        <v>1</v>
      </c>
      <c r="E6" s="1334" t="s">
        <v>545</v>
      </c>
      <c r="F6" s="1344" t="str">
        <f>'[1]UBS Izolina Mazzei'!F31</f>
        <v>%</v>
      </c>
      <c r="G6" s="14" t="s">
        <v>495</v>
      </c>
      <c r="H6" s="15" t="s">
        <v>1</v>
      </c>
      <c r="I6" s="14" t="s">
        <v>496</v>
      </c>
      <c r="J6" s="15" t="s">
        <v>1</v>
      </c>
      <c r="K6" s="14" t="s">
        <v>497</v>
      </c>
      <c r="L6" s="15" t="s">
        <v>1</v>
      </c>
      <c r="M6" s="149" t="s">
        <v>440</v>
      </c>
      <c r="N6" s="150" t="s">
        <v>205</v>
      </c>
      <c r="O6" s="14" t="s">
        <v>498</v>
      </c>
      <c r="P6" s="15" t="s">
        <v>1</v>
      </c>
      <c r="Q6" s="14" t="s">
        <v>499</v>
      </c>
      <c r="R6" s="15" t="s">
        <v>1</v>
      </c>
      <c r="S6" s="14" t="s">
        <v>500</v>
      </c>
      <c r="T6" s="15" t="s">
        <v>1</v>
      </c>
      <c r="U6" s="149" t="s">
        <v>440</v>
      </c>
      <c r="V6" s="150" t="s">
        <v>205</v>
      </c>
      <c r="W6" s="14" t="s">
        <v>533</v>
      </c>
      <c r="X6" s="15" t="s">
        <v>1</v>
      </c>
      <c r="Y6" s="14" t="s">
        <v>534</v>
      </c>
      <c r="Z6" s="15" t="s">
        <v>1</v>
      </c>
      <c r="AA6" s="14" t="s">
        <v>535</v>
      </c>
      <c r="AB6" s="15" t="s">
        <v>1</v>
      </c>
      <c r="AC6" s="1284" t="s">
        <v>541</v>
      </c>
      <c r="AD6" s="1280" t="s">
        <v>1</v>
      </c>
      <c r="AE6" s="149" t="s">
        <v>440</v>
      </c>
      <c r="AF6" s="150" t="s">
        <v>205</v>
      </c>
    </row>
    <row r="7" spans="1:32" ht="15.75" thickTop="1" x14ac:dyDescent="0.25">
      <c r="A7" s="9" t="s">
        <v>158</v>
      </c>
      <c r="B7" s="1417">
        <v>60</v>
      </c>
      <c r="C7" s="1412">
        <v>61</v>
      </c>
      <c r="D7" s="1414">
        <f t="shared" ref="D7:D10" si="0">C7/$B7</f>
        <v>1.0166666666666666</v>
      </c>
      <c r="E7" s="1412">
        <v>62</v>
      </c>
      <c r="F7" s="1414">
        <f t="shared" ref="F7:F10" si="1">E7/$B7</f>
        <v>1.0333333333333334</v>
      </c>
      <c r="G7" s="1412">
        <v>62</v>
      </c>
      <c r="H7" s="1414">
        <f t="shared" ref="H7:H10" si="2">G7/$B7</f>
        <v>1.0333333333333334</v>
      </c>
      <c r="I7" s="1412">
        <v>67</v>
      </c>
      <c r="J7" s="1414">
        <f t="shared" ref="J7:J10" si="3">I7/$B7</f>
        <v>1.1166666666666667</v>
      </c>
      <c r="K7" s="1412">
        <v>67</v>
      </c>
      <c r="L7" s="1414">
        <f t="shared" ref="L7:L10" si="4">K7/$B7</f>
        <v>1.1166666666666667</v>
      </c>
      <c r="M7" s="1407">
        <f t="shared" ref="M7:M11" si="5">SUM(G7,I7,K7)</f>
        <v>196</v>
      </c>
      <c r="N7" s="1410">
        <f t="shared" ref="N7:N11" si="6">M7/($B7*3)</f>
        <v>1.0888888888888888</v>
      </c>
      <c r="O7" s="1412">
        <v>71</v>
      </c>
      <c r="P7" s="1414">
        <f t="shared" ref="P7:P10" si="7">O7/$B7</f>
        <v>1.1833333333333333</v>
      </c>
      <c r="Q7" s="1412">
        <v>64</v>
      </c>
      <c r="R7" s="1414">
        <f t="shared" ref="R7:R10" si="8">Q7/$B7</f>
        <v>1.0666666666666667</v>
      </c>
      <c r="S7" s="1412">
        <v>67</v>
      </c>
      <c r="T7" s="1414">
        <f t="shared" ref="T7:T10" si="9">S7/$B7</f>
        <v>1.1166666666666667</v>
      </c>
      <c r="U7" s="1407">
        <f>SUM(O7,Q7,S7)</f>
        <v>202</v>
      </c>
      <c r="V7" s="1410">
        <f>U7/($B7*3)</f>
        <v>1.1222222222222222</v>
      </c>
      <c r="W7" s="1412">
        <v>67</v>
      </c>
      <c r="X7" s="1420">
        <f t="shared" ref="X7" si="10">W7/$B7</f>
        <v>1.1166666666666667</v>
      </c>
      <c r="Y7" s="1423">
        <v>66</v>
      </c>
      <c r="Z7" s="1420">
        <f t="shared" ref="Z7:AB7" si="11">Y7/$B7</f>
        <v>1.1000000000000001</v>
      </c>
      <c r="AA7" s="1412">
        <v>66</v>
      </c>
      <c r="AB7" s="1420">
        <f t="shared" si="11"/>
        <v>1.1000000000000001</v>
      </c>
      <c r="AC7" s="1412">
        <v>68</v>
      </c>
      <c r="AD7" s="1414">
        <f t="shared" ref="AD7:AD10" si="12">AC7/$B7</f>
        <v>1.1333333333333333</v>
      </c>
      <c r="AE7" s="1407">
        <f>SUM(W7,Y7,AA7)</f>
        <v>199</v>
      </c>
      <c r="AF7" s="1410">
        <f>AE7/($B7*3)</f>
        <v>1.1055555555555556</v>
      </c>
    </row>
    <row r="8" spans="1:32" x14ac:dyDescent="0.25">
      <c r="A8" s="9" t="s">
        <v>159</v>
      </c>
      <c r="B8" s="1418"/>
      <c r="C8" s="1413"/>
      <c r="D8" s="1415" t="e">
        <f t="shared" si="0"/>
        <v>#DIV/0!</v>
      </c>
      <c r="E8" s="1413"/>
      <c r="F8" s="1415" t="e">
        <f t="shared" si="1"/>
        <v>#DIV/0!</v>
      </c>
      <c r="G8" s="1413"/>
      <c r="H8" s="1415" t="e">
        <f t="shared" si="2"/>
        <v>#DIV/0!</v>
      </c>
      <c r="I8" s="1413"/>
      <c r="J8" s="1415" t="e">
        <f t="shared" si="3"/>
        <v>#DIV/0!</v>
      </c>
      <c r="K8" s="1413"/>
      <c r="L8" s="1415" t="e">
        <f t="shared" si="4"/>
        <v>#DIV/0!</v>
      </c>
      <c r="M8" s="1408">
        <f t="shared" si="5"/>
        <v>0</v>
      </c>
      <c r="N8" s="1411" t="e">
        <f t="shared" si="6"/>
        <v>#DIV/0!</v>
      </c>
      <c r="O8" s="1413"/>
      <c r="P8" s="1415" t="e">
        <f t="shared" si="7"/>
        <v>#DIV/0!</v>
      </c>
      <c r="Q8" s="1413"/>
      <c r="R8" s="1415" t="e">
        <f t="shared" si="8"/>
        <v>#DIV/0!</v>
      </c>
      <c r="S8" s="1413"/>
      <c r="T8" s="1415" t="e">
        <f t="shared" si="9"/>
        <v>#DIV/0!</v>
      </c>
      <c r="U8" s="1408">
        <f>SUM(O8,Q8,S8)</f>
        <v>0</v>
      </c>
      <c r="V8" s="1411" t="e">
        <f>U8/($B8*3)</f>
        <v>#DIV/0!</v>
      </c>
      <c r="W8" s="1413"/>
      <c r="X8" s="1421"/>
      <c r="Y8" s="1424"/>
      <c r="Z8" s="1421"/>
      <c r="AA8" s="1413"/>
      <c r="AB8" s="1421"/>
      <c r="AC8" s="1413"/>
      <c r="AD8" s="1415" t="e">
        <f t="shared" si="12"/>
        <v>#DIV/0!</v>
      </c>
      <c r="AE8" s="1408"/>
      <c r="AF8" s="1411"/>
    </row>
    <row r="9" spans="1:32" x14ac:dyDescent="0.25">
      <c r="A9" s="9" t="s">
        <v>162</v>
      </c>
      <c r="B9" s="1418"/>
      <c r="C9" s="1413"/>
      <c r="D9" s="1415" t="e">
        <f t="shared" si="0"/>
        <v>#DIV/0!</v>
      </c>
      <c r="E9" s="1413"/>
      <c r="F9" s="1415" t="e">
        <f t="shared" si="1"/>
        <v>#DIV/0!</v>
      </c>
      <c r="G9" s="1413"/>
      <c r="H9" s="1415" t="e">
        <f t="shared" si="2"/>
        <v>#DIV/0!</v>
      </c>
      <c r="I9" s="1413"/>
      <c r="J9" s="1415" t="e">
        <f t="shared" si="3"/>
        <v>#DIV/0!</v>
      </c>
      <c r="K9" s="1413"/>
      <c r="L9" s="1415" t="e">
        <f t="shared" si="4"/>
        <v>#DIV/0!</v>
      </c>
      <c r="M9" s="1408">
        <f t="shared" si="5"/>
        <v>0</v>
      </c>
      <c r="N9" s="1411" t="e">
        <f t="shared" si="6"/>
        <v>#DIV/0!</v>
      </c>
      <c r="O9" s="1413"/>
      <c r="P9" s="1415" t="e">
        <f t="shared" si="7"/>
        <v>#DIV/0!</v>
      </c>
      <c r="Q9" s="1413"/>
      <c r="R9" s="1415" t="e">
        <f t="shared" si="8"/>
        <v>#DIV/0!</v>
      </c>
      <c r="S9" s="1413"/>
      <c r="T9" s="1415" t="e">
        <f t="shared" si="9"/>
        <v>#DIV/0!</v>
      </c>
      <c r="U9" s="1408">
        <f>SUM(O9,Q9,S9)</f>
        <v>0</v>
      </c>
      <c r="V9" s="1411" t="e">
        <f>U9/($B9*3)</f>
        <v>#DIV/0!</v>
      </c>
      <c r="W9" s="1413"/>
      <c r="X9" s="1421"/>
      <c r="Y9" s="1424"/>
      <c r="Z9" s="1421"/>
      <c r="AA9" s="1413"/>
      <c r="AB9" s="1421"/>
      <c r="AC9" s="1413"/>
      <c r="AD9" s="1415" t="e">
        <f t="shared" si="12"/>
        <v>#DIV/0!</v>
      </c>
      <c r="AE9" s="1408"/>
      <c r="AF9" s="1411"/>
    </row>
    <row r="10" spans="1:32" ht="24.75" thickBot="1" x14ac:dyDescent="0.3">
      <c r="A10" s="1119" t="s">
        <v>160</v>
      </c>
      <c r="B10" s="1418"/>
      <c r="C10" s="1419"/>
      <c r="D10" s="1426" t="e">
        <f t="shared" si="0"/>
        <v>#DIV/0!</v>
      </c>
      <c r="E10" s="1419"/>
      <c r="F10" s="1426" t="e">
        <f t="shared" si="1"/>
        <v>#DIV/0!</v>
      </c>
      <c r="G10" s="1413"/>
      <c r="H10" s="1415" t="e">
        <f t="shared" si="2"/>
        <v>#DIV/0!</v>
      </c>
      <c r="I10" s="1413"/>
      <c r="J10" s="1415" t="e">
        <f t="shared" si="3"/>
        <v>#DIV/0!</v>
      </c>
      <c r="K10" s="1413"/>
      <c r="L10" s="1415" t="e">
        <f t="shared" si="4"/>
        <v>#DIV/0!</v>
      </c>
      <c r="M10" s="1408">
        <f t="shared" si="5"/>
        <v>0</v>
      </c>
      <c r="N10" s="1411" t="e">
        <f t="shared" si="6"/>
        <v>#DIV/0!</v>
      </c>
      <c r="O10" s="1413"/>
      <c r="P10" s="1415" t="e">
        <f t="shared" si="7"/>
        <v>#DIV/0!</v>
      </c>
      <c r="Q10" s="1413"/>
      <c r="R10" s="1415" t="e">
        <f t="shared" si="8"/>
        <v>#DIV/0!</v>
      </c>
      <c r="S10" s="1413"/>
      <c r="T10" s="1415" t="e">
        <f t="shared" si="9"/>
        <v>#DIV/0!</v>
      </c>
      <c r="U10" s="1408">
        <f>SUM(O10,Q10,S10)</f>
        <v>0</v>
      </c>
      <c r="V10" s="1411" t="e">
        <f>U10/($B10*3)</f>
        <v>#DIV/0!</v>
      </c>
      <c r="W10" s="1419"/>
      <c r="X10" s="1422"/>
      <c r="Y10" s="1425"/>
      <c r="Z10" s="1422"/>
      <c r="AA10" s="1419"/>
      <c r="AB10" s="1422"/>
      <c r="AC10" s="1413"/>
      <c r="AD10" s="1415" t="e">
        <f t="shared" si="12"/>
        <v>#DIV/0!</v>
      </c>
      <c r="AE10" s="1409"/>
      <c r="AF10" s="1411"/>
    </row>
    <row r="11" spans="1:32" ht="15.75" thickBot="1" x14ac:dyDescent="0.3">
      <c r="A11" s="736" t="s">
        <v>7</v>
      </c>
      <c r="B11" s="737">
        <f>SUM(B7:B10)</f>
        <v>60</v>
      </c>
      <c r="C11" s="8">
        <f t="shared" ref="C11" si="13">SUM(C7:C10)</f>
        <v>61</v>
      </c>
      <c r="D11" s="1029">
        <f t="shared" ref="D11" si="14">((C11/$B$11))-1</f>
        <v>1.6666666666666607E-2</v>
      </c>
      <c r="E11" s="8">
        <f t="shared" ref="E11" si="15">SUM(E7:E10)</f>
        <v>62</v>
      </c>
      <c r="F11" s="1029">
        <f t="shared" ref="F11" si="16">((E11/$B$11))-1</f>
        <v>3.3333333333333437E-2</v>
      </c>
      <c r="G11" s="514">
        <f>SUM(G7:G10)</f>
        <v>62</v>
      </c>
      <c r="H11" s="738">
        <f>((G11/$B$11))-1</f>
        <v>3.3333333333333437E-2</v>
      </c>
      <c r="I11" s="514">
        <f>SUM(I7:I10)</f>
        <v>67</v>
      </c>
      <c r="J11" s="738">
        <f>((I11/$B$11))-1</f>
        <v>0.1166666666666667</v>
      </c>
      <c r="K11" s="1021">
        <f>SUM(K7:K10)</f>
        <v>67</v>
      </c>
      <c r="L11" s="738">
        <f>((K11/$B$11))-1</f>
        <v>0.1166666666666667</v>
      </c>
      <c r="M11" s="739">
        <f t="shared" si="5"/>
        <v>196</v>
      </c>
      <c r="N11" s="363">
        <f t="shared" si="6"/>
        <v>1.0888888888888888</v>
      </c>
      <c r="O11" s="514">
        <f>SUM(O7:O10)</f>
        <v>71</v>
      </c>
      <c r="P11" s="738">
        <f>((O11/$B$11))-1</f>
        <v>0.18333333333333335</v>
      </c>
      <c r="Q11" s="514">
        <f t="shared" ref="Q11" si="17">SUM(Q7:Q10)</f>
        <v>64</v>
      </c>
      <c r="R11" s="738">
        <f t="shared" ref="R11" si="18">((Q11/$B$11))-1</f>
        <v>6.6666666666666652E-2</v>
      </c>
      <c r="S11" s="514">
        <f t="shared" ref="S11" si="19">SUM(S7:S10)</f>
        <v>67</v>
      </c>
      <c r="T11" s="738">
        <f t="shared" ref="T11" si="20">((S11/$B$11))-1</f>
        <v>0.1166666666666667</v>
      </c>
      <c r="U11" s="739">
        <f>SUM(O11,Q11,S11)</f>
        <v>202</v>
      </c>
      <c r="V11" s="363">
        <f>U11/($B11*3)</f>
        <v>1.1222222222222222</v>
      </c>
      <c r="W11" s="514">
        <f>SUM(W5:W10)</f>
        <v>67</v>
      </c>
      <c r="X11" s="738">
        <f t="shared" ref="X11" si="21">W11/$B11</f>
        <v>1.1166666666666667</v>
      </c>
      <c r="Y11" s="514">
        <f>SUM(Y5:Y10)</f>
        <v>66</v>
      </c>
      <c r="Z11" s="738">
        <f t="shared" ref="Z11" si="22">Y11/$B11</f>
        <v>1.1000000000000001</v>
      </c>
      <c r="AA11" s="514">
        <f t="shared" ref="AA11" si="23">SUM(AA5:AA10)</f>
        <v>66</v>
      </c>
      <c r="AB11" s="738">
        <f t="shared" ref="AB11" si="24">AA11/$B11</f>
        <v>1.1000000000000001</v>
      </c>
      <c r="AC11" s="514">
        <f>SUM(AC7:AC10)</f>
        <v>68</v>
      </c>
      <c r="AD11" s="738">
        <f>((AC11/$B$11))-1</f>
        <v>0.1333333333333333</v>
      </c>
      <c r="AE11" s="1082">
        <f t="shared" ref="AE11" si="25">SUM(W11,Y11,AA11)</f>
        <v>199</v>
      </c>
      <c r="AF11" s="1010">
        <f>AE11/($B11*3)</f>
        <v>1.1055555555555556</v>
      </c>
    </row>
    <row r="14" spans="1:32" ht="15.75" hidden="1" x14ac:dyDescent="0.25">
      <c r="A14" s="1402" t="s">
        <v>422</v>
      </c>
      <c r="B14" s="1403"/>
      <c r="C14" s="1403"/>
      <c r="D14" s="1403"/>
      <c r="E14" s="1403"/>
      <c r="F14" s="1403"/>
      <c r="G14" s="1403"/>
      <c r="H14" s="1403"/>
      <c r="I14" s="1403"/>
      <c r="J14" s="1403"/>
      <c r="K14" s="1403"/>
      <c r="L14" s="1403"/>
      <c r="M14" s="1403"/>
      <c r="N14" s="1403"/>
      <c r="O14" s="1403"/>
      <c r="P14" s="1403"/>
      <c r="Q14" s="1403"/>
      <c r="R14" s="1403"/>
      <c r="S14" s="1403"/>
      <c r="T14" s="1403"/>
      <c r="U14" s="1403"/>
      <c r="V14" s="1403"/>
      <c r="W14" s="1403"/>
      <c r="X14" s="1403"/>
      <c r="Y14" s="1403"/>
      <c r="Z14" s="1403"/>
      <c r="AA14" s="1403"/>
      <c r="AB14" s="1403"/>
      <c r="AC14" s="1295"/>
      <c r="AD14" s="1295"/>
    </row>
    <row r="15" spans="1:32" ht="23.25" hidden="1" thickBot="1" x14ac:dyDescent="0.3">
      <c r="A15" s="14" t="s">
        <v>14</v>
      </c>
      <c r="B15" s="94" t="s">
        <v>207</v>
      </c>
      <c r="C15" s="1343" t="str">
        <f>'[1]UBS Izolina Mazzei'!C31</f>
        <v>SET</v>
      </c>
      <c r="D15" s="1344" t="str">
        <f>'[1]UBS Izolina Mazzei'!D31</f>
        <v>%</v>
      </c>
      <c r="E15" s="1343" t="str">
        <f>'[1]UBS Izolina Mazzei'!E31</f>
        <v>OUT</v>
      </c>
      <c r="F15" s="1344" t="str">
        <f>'[1]UBS Izolina Mazzei'!F31</f>
        <v>%</v>
      </c>
      <c r="G15" s="14" t="str">
        <f>'UBS Izolina Mazzei'!G31</f>
        <v>MAR_17</v>
      </c>
      <c r="H15" s="15" t="str">
        <f>'UBS Izolina Mazzei'!H31</f>
        <v>%</v>
      </c>
      <c r="I15" s="14" t="str">
        <f>'UBS Izolina Mazzei'!I31</f>
        <v>ABR_17</v>
      </c>
      <c r="J15" s="15" t="str">
        <f>'UBS Izolina Mazzei'!J31</f>
        <v>%</v>
      </c>
      <c r="K15" s="14" t="str">
        <f>'UBS Izolina Mazzei'!K31</f>
        <v>MAI_17</v>
      </c>
      <c r="L15" s="15" t="str">
        <f>'UBS Izolina Mazzei'!L31</f>
        <v>%</v>
      </c>
      <c r="M15" s="138" t="str">
        <f>'UBS Izolina Mazzei'!M31</f>
        <v>Trimestre</v>
      </c>
      <c r="N15" s="13" t="str">
        <f>'UBS Izolina Mazzei'!N31</f>
        <v>% Trim</v>
      </c>
      <c r="O15" s="14" t="str">
        <f>'UBS Izolina Mazzei'!O31</f>
        <v>JUN_17</v>
      </c>
      <c r="P15" s="15" t="str">
        <f>'UBS Izolina Mazzei'!P31</f>
        <v>%</v>
      </c>
      <c r="Q15" s="14" t="str">
        <f>'UBS Izolina Mazzei'!Q31</f>
        <v>JUL_17</v>
      </c>
      <c r="R15" s="15" t="str">
        <f>'UBS Izolina Mazzei'!R31</f>
        <v>%</v>
      </c>
      <c r="S15" s="14" t="str">
        <f>'UBS Izolina Mazzei'!S31</f>
        <v>AGO_17</v>
      </c>
      <c r="T15" s="15" t="str">
        <f>'UBS Izolina Mazzei'!T31</f>
        <v>%</v>
      </c>
      <c r="U15" s="1048"/>
      <c r="V15" s="1048"/>
      <c r="W15" s="1048"/>
      <c r="X15" s="1048"/>
      <c r="Y15" s="1048"/>
      <c r="Z15" s="1048"/>
      <c r="AA15" s="138" t="str">
        <f>'UBS Izolina Mazzei'!AA31</f>
        <v>Trimestre</v>
      </c>
      <c r="AB15" s="13" t="str">
        <f>'UBS Izolina Mazzei'!AB31</f>
        <v>% Trim</v>
      </c>
      <c r="AC15" s="1284">
        <f>'[2]UBS Izolina Mazzei'!Y31</f>
        <v>0</v>
      </c>
      <c r="AD15" s="1280">
        <f>'[2]UBS Izolina Mazzei'!Z31</f>
        <v>0</v>
      </c>
    </row>
    <row r="16" spans="1:32" hidden="1" x14ac:dyDescent="0.25">
      <c r="A16" s="9" t="s">
        <v>155</v>
      </c>
      <c r="B16" s="122">
        <v>2</v>
      </c>
      <c r="C16" s="890"/>
      <c r="D16" s="1053">
        <f t="shared" ref="D16:D22" si="26">C16/$B16</f>
        <v>0</v>
      </c>
      <c r="E16" s="890"/>
      <c r="F16" s="1053">
        <f t="shared" ref="F16:F22" si="27">E16/$B16</f>
        <v>0</v>
      </c>
      <c r="G16" s="890">
        <v>1</v>
      </c>
      <c r="H16" s="19">
        <f t="shared" ref="H16:H22" si="28">G16/$B16</f>
        <v>0.5</v>
      </c>
      <c r="I16" s="11"/>
      <c r="J16" s="19">
        <f t="shared" ref="J16:J22" si="29">I16/$B16</f>
        <v>0</v>
      </c>
      <c r="K16" s="11"/>
      <c r="L16" s="19">
        <f t="shared" ref="L16:L22" si="30">K16/$B16</f>
        <v>0</v>
      </c>
      <c r="M16" s="101">
        <f t="shared" ref="M16:M22" si="31">SUM(G16,I16,K16)</f>
        <v>1</v>
      </c>
      <c r="N16" s="175">
        <f t="shared" ref="N16:N22" si="32">M16/($B16*3)</f>
        <v>0.16666666666666666</v>
      </c>
      <c r="O16" s="11"/>
      <c r="P16" s="19">
        <f t="shared" ref="P16:P22" si="33">O16/$B16</f>
        <v>0</v>
      </c>
      <c r="Q16" s="11"/>
      <c r="R16" s="19">
        <f t="shared" ref="R16:R22" si="34">Q16/$B16</f>
        <v>0</v>
      </c>
      <c r="S16" s="11"/>
      <c r="T16" s="19">
        <f t="shared" ref="T16:T22" si="35">S16/$B16</f>
        <v>0</v>
      </c>
      <c r="U16" s="1053"/>
      <c r="V16" s="1053"/>
      <c r="W16" s="1053"/>
      <c r="X16" s="1053"/>
      <c r="Y16" s="1053"/>
      <c r="Z16" s="1053"/>
      <c r="AA16" s="101">
        <f t="shared" ref="AA16:AA22" si="36">SUM(O16,Q16,S16)</f>
        <v>0</v>
      </c>
      <c r="AB16" s="175">
        <f t="shared" ref="AB16:AB22" si="37">AA16/($B16*3)</f>
        <v>0</v>
      </c>
      <c r="AC16" s="890">
        <v>1</v>
      </c>
      <c r="AD16" s="1053">
        <f t="shared" ref="AD16:AD22" si="38">AC16/$B16</f>
        <v>0.5</v>
      </c>
    </row>
    <row r="17" spans="1:30" hidden="1" x14ac:dyDescent="0.25">
      <c r="A17" s="99" t="s">
        <v>209</v>
      </c>
      <c r="B17" s="95"/>
      <c r="C17" s="890"/>
      <c r="D17" s="1053" t="e">
        <f t="shared" si="26"/>
        <v>#DIV/0!</v>
      </c>
      <c r="E17" s="890"/>
      <c r="F17" s="1053" t="e">
        <f t="shared" si="27"/>
        <v>#DIV/0!</v>
      </c>
      <c r="G17" s="890">
        <v>2</v>
      </c>
      <c r="H17" s="19" t="e">
        <f t="shared" si="28"/>
        <v>#DIV/0!</v>
      </c>
      <c r="I17" s="11"/>
      <c r="J17" s="19" t="e">
        <f t="shared" si="29"/>
        <v>#DIV/0!</v>
      </c>
      <c r="K17" s="11"/>
      <c r="L17" s="19" t="e">
        <f t="shared" si="30"/>
        <v>#DIV/0!</v>
      </c>
      <c r="M17" s="101">
        <f t="shared" si="31"/>
        <v>2</v>
      </c>
      <c r="N17" s="175" t="e">
        <f t="shared" si="32"/>
        <v>#DIV/0!</v>
      </c>
      <c r="O17" s="11"/>
      <c r="P17" s="19" t="e">
        <f t="shared" si="33"/>
        <v>#DIV/0!</v>
      </c>
      <c r="Q17" s="11"/>
      <c r="R17" s="19" t="e">
        <f t="shared" si="34"/>
        <v>#DIV/0!</v>
      </c>
      <c r="S17" s="11"/>
      <c r="T17" s="19" t="e">
        <f t="shared" si="35"/>
        <v>#DIV/0!</v>
      </c>
      <c r="U17" s="1053"/>
      <c r="V17" s="1053"/>
      <c r="W17" s="1053"/>
      <c r="X17" s="1053"/>
      <c r="Y17" s="1053"/>
      <c r="Z17" s="1053"/>
      <c r="AA17" s="101">
        <f t="shared" si="36"/>
        <v>0</v>
      </c>
      <c r="AB17" s="175" t="e">
        <f t="shared" si="37"/>
        <v>#DIV/0!</v>
      </c>
      <c r="AC17" s="890">
        <v>2</v>
      </c>
      <c r="AD17" s="1053" t="e">
        <f t="shared" si="38"/>
        <v>#DIV/0!</v>
      </c>
    </row>
    <row r="18" spans="1:30" hidden="1" x14ac:dyDescent="0.25">
      <c r="A18" s="9" t="s">
        <v>156</v>
      </c>
      <c r="B18" s="111">
        <v>1</v>
      </c>
      <c r="C18" s="1345"/>
      <c r="D18" s="1346">
        <f t="shared" si="26"/>
        <v>0</v>
      </c>
      <c r="E18" s="1345"/>
      <c r="F18" s="1346">
        <f t="shared" si="27"/>
        <v>0</v>
      </c>
      <c r="G18" s="891">
        <v>1</v>
      </c>
      <c r="H18" s="20">
        <f t="shared" si="28"/>
        <v>1</v>
      </c>
      <c r="I18" s="97"/>
      <c r="J18" s="20">
        <f t="shared" si="29"/>
        <v>0</v>
      </c>
      <c r="K18" s="97"/>
      <c r="L18" s="20">
        <f t="shared" si="30"/>
        <v>0</v>
      </c>
      <c r="M18" s="103">
        <f t="shared" si="31"/>
        <v>1</v>
      </c>
      <c r="N18" s="275">
        <f t="shared" si="32"/>
        <v>0.33333333333333331</v>
      </c>
      <c r="O18" s="97"/>
      <c r="P18" s="20">
        <f t="shared" si="33"/>
        <v>0</v>
      </c>
      <c r="Q18" s="97"/>
      <c r="R18" s="20">
        <f t="shared" si="34"/>
        <v>0</v>
      </c>
      <c r="S18" s="97"/>
      <c r="T18" s="20">
        <f t="shared" si="35"/>
        <v>0</v>
      </c>
      <c r="U18" s="1054"/>
      <c r="V18" s="1054"/>
      <c r="W18" s="1054"/>
      <c r="X18" s="1054"/>
      <c r="Y18" s="1054"/>
      <c r="Z18" s="1054"/>
      <c r="AA18" s="103">
        <f t="shared" si="36"/>
        <v>0</v>
      </c>
      <c r="AB18" s="275">
        <f t="shared" si="37"/>
        <v>0</v>
      </c>
      <c r="AC18" s="1285">
        <v>1</v>
      </c>
      <c r="AD18" s="1291">
        <f t="shared" si="38"/>
        <v>1</v>
      </c>
    </row>
    <row r="19" spans="1:30" hidden="1" x14ac:dyDescent="0.25">
      <c r="A19" s="9" t="s">
        <v>161</v>
      </c>
      <c r="B19" s="124">
        <v>1</v>
      </c>
      <c r="C19" s="1345"/>
      <c r="D19" s="1346">
        <f>C19/$B19</f>
        <v>0</v>
      </c>
      <c r="E19" s="1345"/>
      <c r="F19" s="1346">
        <f t="shared" si="27"/>
        <v>0</v>
      </c>
      <c r="G19" s="891">
        <v>2</v>
      </c>
      <c r="H19" s="20">
        <f t="shared" si="28"/>
        <v>2</v>
      </c>
      <c r="I19" s="97"/>
      <c r="J19" s="20">
        <f t="shared" si="29"/>
        <v>0</v>
      </c>
      <c r="K19" s="97"/>
      <c r="L19" s="20">
        <f t="shared" si="30"/>
        <v>0</v>
      </c>
      <c r="M19" s="103">
        <f>SUM(G19,I19,K19)</f>
        <v>2</v>
      </c>
      <c r="N19" s="275">
        <f t="shared" si="32"/>
        <v>0.66666666666666663</v>
      </c>
      <c r="O19" s="97"/>
      <c r="P19" s="20">
        <f>O19/$B19</f>
        <v>0</v>
      </c>
      <c r="Q19" s="97"/>
      <c r="R19" s="20">
        <f>Q19/$B19</f>
        <v>0</v>
      </c>
      <c r="S19" s="97"/>
      <c r="T19" s="20">
        <f t="shared" si="35"/>
        <v>0</v>
      </c>
      <c r="U19" s="1054"/>
      <c r="V19" s="1054"/>
      <c r="W19" s="1054"/>
      <c r="X19" s="1054"/>
      <c r="Y19" s="1054"/>
      <c r="Z19" s="1054"/>
      <c r="AA19" s="103">
        <f>SUM(O19,Q19,S19)</f>
        <v>0</v>
      </c>
      <c r="AB19" s="275">
        <f t="shared" si="37"/>
        <v>0</v>
      </c>
      <c r="AC19" s="1285">
        <v>2</v>
      </c>
      <c r="AD19" s="1291">
        <f t="shared" si="38"/>
        <v>2</v>
      </c>
    </row>
    <row r="20" spans="1:30" hidden="1" x14ac:dyDescent="0.25">
      <c r="A20" s="92" t="s">
        <v>439</v>
      </c>
      <c r="B20" s="914">
        <v>1</v>
      </c>
      <c r="C20" s="1350"/>
      <c r="D20" s="1351">
        <f>C20/$B20</f>
        <v>0</v>
      </c>
      <c r="E20" s="1350"/>
      <c r="F20" s="1351">
        <f t="shared" si="27"/>
        <v>0</v>
      </c>
      <c r="G20" s="892">
        <v>1</v>
      </c>
      <c r="H20" s="915">
        <f t="shared" si="28"/>
        <v>1</v>
      </c>
      <c r="I20" s="892"/>
      <c r="J20" s="20">
        <f t="shared" ref="J20" si="39">I20/$B20</f>
        <v>0</v>
      </c>
      <c r="K20" s="97"/>
      <c r="L20" s="20">
        <f t="shared" ref="L20" si="40">K20/$B20</f>
        <v>0</v>
      </c>
      <c r="M20" s="103">
        <f>SUM(G20,I20,K20)</f>
        <v>1</v>
      </c>
      <c r="N20" s="275">
        <f t="shared" ref="N20" si="41">M20/($B20*3)</f>
        <v>0.33333333333333331</v>
      </c>
      <c r="O20" s="892"/>
      <c r="P20" s="915">
        <f>O20/$B20</f>
        <v>0</v>
      </c>
      <c r="Q20" s="892"/>
      <c r="R20" s="915">
        <f>Q20/$B20</f>
        <v>0</v>
      </c>
      <c r="S20" s="892"/>
      <c r="T20" s="915">
        <f t="shared" si="35"/>
        <v>0</v>
      </c>
      <c r="U20" s="1055"/>
      <c r="V20" s="1055"/>
      <c r="W20" s="1055"/>
      <c r="X20" s="1055"/>
      <c r="Y20" s="1055"/>
      <c r="Z20" s="1055"/>
      <c r="AA20" s="916">
        <f>SUM(O20,Q20,S20)</f>
        <v>0</v>
      </c>
      <c r="AB20" s="917">
        <f t="shared" si="37"/>
        <v>0</v>
      </c>
      <c r="AC20" s="1286">
        <v>1</v>
      </c>
      <c r="AD20" s="1292">
        <f t="shared" si="38"/>
        <v>1</v>
      </c>
    </row>
    <row r="21" spans="1:30" ht="15.75" hidden="1" thickBot="1" x14ac:dyDescent="0.3">
      <c r="A21" s="16" t="s">
        <v>157</v>
      </c>
      <c r="B21" s="127">
        <v>4</v>
      </c>
      <c r="C21" s="1347"/>
      <c r="D21" s="1348">
        <f t="shared" si="26"/>
        <v>0</v>
      </c>
      <c r="E21" s="1347"/>
      <c r="F21" s="1348">
        <f t="shared" si="27"/>
        <v>0</v>
      </c>
      <c r="G21" s="18">
        <v>4</v>
      </c>
      <c r="H21" s="21">
        <f t="shared" si="28"/>
        <v>1</v>
      </c>
      <c r="I21" s="115"/>
      <c r="J21" s="21">
        <f t="shared" si="29"/>
        <v>0</v>
      </c>
      <c r="K21" s="115"/>
      <c r="L21" s="21">
        <f t="shared" si="30"/>
        <v>0</v>
      </c>
      <c r="M21" s="104">
        <f t="shared" si="31"/>
        <v>4</v>
      </c>
      <c r="N21" s="276">
        <f t="shared" si="32"/>
        <v>0.33333333333333331</v>
      </c>
      <c r="O21" s="115"/>
      <c r="P21" s="21">
        <f t="shared" si="33"/>
        <v>0</v>
      </c>
      <c r="Q21" s="115"/>
      <c r="R21" s="21">
        <f t="shared" si="34"/>
        <v>0</v>
      </c>
      <c r="S21" s="115"/>
      <c r="T21" s="21">
        <f t="shared" si="35"/>
        <v>0</v>
      </c>
      <c r="U21" s="1057"/>
      <c r="V21" s="1057"/>
      <c r="W21" s="1057"/>
      <c r="X21" s="1057"/>
      <c r="Y21" s="1057"/>
      <c r="Z21" s="1057"/>
      <c r="AA21" s="104">
        <f t="shared" si="36"/>
        <v>0</v>
      </c>
      <c r="AB21" s="276">
        <f t="shared" si="37"/>
        <v>0</v>
      </c>
      <c r="AC21" s="1296">
        <v>4</v>
      </c>
      <c r="AD21" s="1297">
        <f t="shared" si="38"/>
        <v>1</v>
      </c>
    </row>
    <row r="22" spans="1:30" ht="15.75" hidden="1" thickBot="1" x14ac:dyDescent="0.3">
      <c r="A22" s="6" t="s">
        <v>7</v>
      </c>
      <c r="B22" s="7">
        <f>SUM(B16:B21)</f>
        <v>9</v>
      </c>
      <c r="C22" s="8">
        <f t="shared" ref="C22" si="42">SUM(C16:C21)</f>
        <v>0</v>
      </c>
      <c r="D22" s="1029">
        <f t="shared" si="26"/>
        <v>0</v>
      </c>
      <c r="E22" s="8">
        <f t="shared" ref="E22" si="43">SUM(E16:E21)</f>
        <v>0</v>
      </c>
      <c r="F22" s="1029">
        <f t="shared" si="27"/>
        <v>0</v>
      </c>
      <c r="G22" s="8">
        <f>SUM(G16:G21)</f>
        <v>11</v>
      </c>
      <c r="H22" s="22">
        <f t="shared" si="28"/>
        <v>1.2222222222222223</v>
      </c>
      <c r="I22" s="8">
        <f>SUM(I16:I21)</f>
        <v>0</v>
      </c>
      <c r="J22" s="22">
        <f t="shared" si="29"/>
        <v>0</v>
      </c>
      <c r="K22" s="8">
        <f>SUM(K16:K21)</f>
        <v>0</v>
      </c>
      <c r="L22" s="22">
        <f t="shared" si="30"/>
        <v>0</v>
      </c>
      <c r="M22" s="106">
        <f t="shared" si="31"/>
        <v>11</v>
      </c>
      <c r="N22" s="842">
        <f t="shared" si="32"/>
        <v>0.40740740740740738</v>
      </c>
      <c r="O22" s="8">
        <f>SUM(O16:O21)</f>
        <v>0</v>
      </c>
      <c r="P22" s="22">
        <f t="shared" si="33"/>
        <v>0</v>
      </c>
      <c r="Q22" s="8">
        <f t="shared" ref="Q22" si="44">SUM(Q16:Q21)</f>
        <v>0</v>
      </c>
      <c r="R22" s="119">
        <f t="shared" si="34"/>
        <v>0</v>
      </c>
      <c r="S22" s="8">
        <f t="shared" ref="S22" si="45">SUM(S16:S21)</f>
        <v>0</v>
      </c>
      <c r="T22" s="119">
        <f t="shared" si="35"/>
        <v>0</v>
      </c>
      <c r="U22" s="1029"/>
      <c r="V22" s="1029"/>
      <c r="W22" s="1029"/>
      <c r="X22" s="1029"/>
      <c r="Y22" s="1029"/>
      <c r="Z22" s="1029"/>
      <c r="AA22" s="106">
        <f t="shared" si="36"/>
        <v>0</v>
      </c>
      <c r="AB22" s="107">
        <f t="shared" si="37"/>
        <v>0</v>
      </c>
      <c r="AC22" s="8">
        <f>SUM(AC16:AC21)</f>
        <v>11</v>
      </c>
      <c r="AD22" s="1029">
        <f t="shared" si="38"/>
        <v>1.2222222222222223</v>
      </c>
    </row>
  </sheetData>
  <mergeCells count="35">
    <mergeCell ref="D7:D10"/>
    <mergeCell ref="E7:E10"/>
    <mergeCell ref="F7:F10"/>
    <mergeCell ref="A14:AB14"/>
    <mergeCell ref="T7:T10"/>
    <mergeCell ref="U7:U10"/>
    <mergeCell ref="V7:V10"/>
    <mergeCell ref="Z7:Z10"/>
    <mergeCell ref="AA7:AA10"/>
    <mergeCell ref="AB7:AB10"/>
    <mergeCell ref="C7:C10"/>
    <mergeCell ref="A2:Q2"/>
    <mergeCell ref="A3:Q3"/>
    <mergeCell ref="R7:R10"/>
    <mergeCell ref="S7:S10"/>
    <mergeCell ref="B7:B10"/>
    <mergeCell ref="G7:G10"/>
    <mergeCell ref="H7:H10"/>
    <mergeCell ref="I7:I10"/>
    <mergeCell ref="J7:J10"/>
    <mergeCell ref="K7:K10"/>
    <mergeCell ref="L7:L10"/>
    <mergeCell ref="M7:M10"/>
    <mergeCell ref="A5:AF5"/>
    <mergeCell ref="W7:W10"/>
    <mergeCell ref="X7:X10"/>
    <mergeCell ref="Y7:Y10"/>
    <mergeCell ref="AE7:AE10"/>
    <mergeCell ref="AF7:AF10"/>
    <mergeCell ref="Q7:Q10"/>
    <mergeCell ref="N7:N10"/>
    <mergeCell ref="O7:O10"/>
    <mergeCell ref="P7:P10"/>
    <mergeCell ref="AC7:AC10"/>
    <mergeCell ref="AD7:AD10"/>
  </mergeCells>
  <pageMargins left="0.23622047244094491" right="0.27559055118110237" top="0.43307086614173229" bottom="0.78740157480314965" header="0.31496062992125984" footer="0.31496062992125984"/>
  <pageSetup paperSize="9" scale="61" orientation="landscape" r:id="rId1"/>
  <headerFooter>
    <oddFooter>&amp;LFonte: Sistema WEBSAASS / SMS&amp;RPag.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1</vt:i4>
      </vt:variant>
    </vt:vector>
  </HeadingPairs>
  <TitlesOfParts>
    <vt:vector size="37" baseType="lpstr">
      <vt:lpstr>Qualidade</vt:lpstr>
      <vt:lpstr>Pque N Mundo I</vt:lpstr>
      <vt:lpstr>Pque N Mundo II</vt:lpstr>
      <vt:lpstr>AMA_UBS J Brasil</vt:lpstr>
      <vt:lpstr>AMA_UBS V Guilherme</vt:lpstr>
      <vt:lpstr>CEO II V GUILHERME</vt:lpstr>
      <vt:lpstr>AMA_UBS V Medeiros</vt:lpstr>
      <vt:lpstr>UBS Jardim Japão</vt:lpstr>
      <vt:lpstr>EMAD na UBS JD JAPÃO</vt:lpstr>
      <vt:lpstr>UBS Vila Ede</vt:lpstr>
      <vt:lpstr>UBS Vila Leonor</vt:lpstr>
      <vt:lpstr>UBS Vila Sabrina</vt:lpstr>
      <vt:lpstr>UBS Carandiru</vt:lpstr>
      <vt:lpstr>URSI CARANDIRU</vt:lpstr>
      <vt:lpstr>CER Carandiru</vt:lpstr>
      <vt:lpstr>APD no CER III Carandiru</vt:lpstr>
      <vt:lpstr>UBS Vila Maria P Gnecco</vt:lpstr>
      <vt:lpstr>UBS Jardim Julieta</vt:lpstr>
      <vt:lpstr>CAPS INF II VM-VG</vt:lpstr>
      <vt:lpstr>PAI</vt:lpstr>
      <vt:lpstr>UBS Izolina Mazzei</vt:lpstr>
      <vt:lpstr>HORA CERTA</vt:lpstr>
      <vt:lpstr>PSM V MARIA BAIXA</vt:lpstr>
      <vt:lpstr>AMA JD BRASIL</vt:lpstr>
      <vt:lpstr>AMA VL QUILHERME</vt:lpstr>
      <vt:lpstr>AMA VL MEDEIROS</vt:lpstr>
      <vt:lpstr>PRODUÇÃO Unidades</vt:lpstr>
      <vt:lpstr>Produção Total CBO UBS</vt:lpstr>
      <vt:lpstr>PRODUÇÃO ODONTO</vt:lpstr>
      <vt:lpstr>PRODUÇÃO Geral</vt:lpstr>
      <vt:lpstr>PRODUÇÃO LINHA SERV</vt:lpstr>
      <vt:lpstr>EQUIPE MINIMA UND</vt:lpstr>
      <vt:lpstr>Eq Minima Unds Horas</vt:lpstr>
      <vt:lpstr>Eq Min. Hrs Medicas</vt:lpstr>
      <vt:lpstr>Eq Min Hrs Odonto</vt:lpstr>
      <vt:lpstr>Eq Min Hrs Enfermagem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2019-05-15T14:03:42Z</cp:lastPrinted>
  <dcterms:created xsi:type="dcterms:W3CDTF">2015-09-23T12:00:25Z</dcterms:created>
  <dcterms:modified xsi:type="dcterms:W3CDTF">2020-05-11T14:48:25Z</dcterms:modified>
</cp:coreProperties>
</file>